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 tabRatio="808"/>
  </bookViews>
  <sheets>
    <sheet name="Orcamento" sheetId="10" r:id="rId1"/>
    <sheet name="Cronograma" sheetId="13" r:id="rId2"/>
  </sheets>
  <definedNames>
    <definedName name="_xlnm.Print_Area" localSheetId="1">Cronograma!#REF!</definedName>
    <definedName name="_xlnm.Print_Area" localSheetId="0">Orcamento!$A$1:$F$192</definedName>
    <definedName name="_xlnm.Print_Titles" localSheetId="1">Cronograma!#REF!</definedName>
    <definedName name="_xlnm.Print_Titles" localSheetId="0">Orcamento!$1:$11</definedName>
  </definedNames>
  <calcPr calcId="124519"/>
</workbook>
</file>

<file path=xl/calcChain.xml><?xml version="1.0" encoding="utf-8"?>
<calcChain xmlns="http://schemas.openxmlformats.org/spreadsheetml/2006/main">
  <c r="D17" i="10"/>
  <c r="F17"/>
  <c r="G17" s="1"/>
  <c r="F14"/>
  <c r="F13" s="1"/>
  <c r="F110"/>
  <c r="G110" s="1"/>
  <c r="D161"/>
  <c r="D158"/>
  <c r="D16"/>
  <c r="D44"/>
  <c r="F62"/>
  <c r="F61" s="1"/>
  <c r="F118"/>
  <c r="G118" s="1"/>
  <c r="F38"/>
  <c r="F37" s="1"/>
  <c r="F20"/>
  <c r="G20" s="1"/>
  <c r="F19"/>
  <c r="G19" s="1"/>
  <c r="F89"/>
  <c r="G89" s="1"/>
  <c r="D80"/>
  <c r="F64"/>
  <c r="F63" s="1"/>
  <c r="F40"/>
  <c r="F39" s="1"/>
  <c r="F101"/>
  <c r="G101" s="1"/>
  <c r="F109"/>
  <c r="G109" s="1"/>
  <c r="F96"/>
  <c r="G96" s="1"/>
  <c r="F97"/>
  <c r="G97" s="1"/>
  <c r="F60"/>
  <c r="F59" s="1"/>
  <c r="F56"/>
  <c r="F55" s="1"/>
  <c r="F44"/>
  <c r="F43" s="1"/>
  <c r="F42" s="1"/>
  <c r="K15" i="13" s="1"/>
  <c r="C15" s="1"/>
  <c r="F36" i="10"/>
  <c r="F35" s="1"/>
  <c r="F34" s="1"/>
  <c r="I34" s="1"/>
  <c r="F80"/>
  <c r="G80" s="1"/>
  <c r="F71"/>
  <c r="G71" s="1"/>
  <c r="F136"/>
  <c r="G136" s="1"/>
  <c r="F84"/>
  <c r="G84" s="1"/>
  <c r="F83"/>
  <c r="G83" s="1"/>
  <c r="D127"/>
  <c r="D120"/>
  <c r="D119"/>
  <c r="D75"/>
  <c r="D18"/>
  <c r="F103"/>
  <c r="G103" s="1"/>
  <c r="F28"/>
  <c r="G28" s="1"/>
  <c r="F166"/>
  <c r="G166" s="1"/>
  <c r="F175"/>
  <c r="G175" s="1"/>
  <c r="F174"/>
  <c r="G174" s="1"/>
  <c r="F124"/>
  <c r="G124" s="1"/>
  <c r="F172"/>
  <c r="G172" s="1"/>
  <c r="F48"/>
  <c r="G48" s="1"/>
  <c r="F168"/>
  <c r="G168" s="1"/>
  <c r="F54"/>
  <c r="G54" s="1"/>
  <c r="F52"/>
  <c r="G52" s="1"/>
  <c r="F81"/>
  <c r="G81" s="1"/>
  <c r="F158"/>
  <c r="G158" s="1"/>
  <c r="F157"/>
  <c r="F155"/>
  <c r="G155" s="1"/>
  <c r="F156"/>
  <c r="G156" s="1"/>
  <c r="F154"/>
  <c r="G154" s="1"/>
  <c r="F127"/>
  <c r="G127" s="1"/>
  <c r="F141"/>
  <c r="G141" s="1"/>
  <c r="F144"/>
  <c r="G144" s="1"/>
  <c r="F129"/>
  <c r="G129" s="1"/>
  <c r="F130"/>
  <c r="G130" s="1"/>
  <c r="F91"/>
  <c r="G91" s="1"/>
  <c r="F88"/>
  <c r="G88" s="1"/>
  <c r="F76"/>
  <c r="G76" s="1"/>
  <c r="F74"/>
  <c r="G74" s="1"/>
  <c r="F98"/>
  <c r="G98" s="1"/>
  <c r="F30"/>
  <c r="G30" s="1"/>
  <c r="F21"/>
  <c r="G21" s="1"/>
  <c r="F150"/>
  <c r="F149" s="1"/>
  <c r="F148"/>
  <c r="G148" s="1"/>
  <c r="F122"/>
  <c r="F121" s="1"/>
  <c r="F138"/>
  <c r="G138" s="1"/>
  <c r="F137"/>
  <c r="G137" s="1"/>
  <c r="F142"/>
  <c r="G142" s="1"/>
  <c r="F126"/>
  <c r="G126" s="1"/>
  <c r="F119"/>
  <c r="G119" s="1"/>
  <c r="F120"/>
  <c r="G120" s="1"/>
  <c r="F128"/>
  <c r="G128" s="1"/>
  <c r="F143"/>
  <c r="G143" s="1"/>
  <c r="F133"/>
  <c r="G133" s="1"/>
  <c r="F135"/>
  <c r="G135" s="1"/>
  <c r="F100"/>
  <c r="F99" s="1"/>
  <c r="F113"/>
  <c r="G113" s="1"/>
  <c r="F111"/>
  <c r="G111" s="1"/>
  <c r="F18"/>
  <c r="G18" s="1"/>
  <c r="F104"/>
  <c r="G104" s="1"/>
  <c r="F92"/>
  <c r="G92" s="1"/>
  <c r="F87"/>
  <c r="G87" s="1"/>
  <c r="F72"/>
  <c r="G72" s="1"/>
  <c r="F75"/>
  <c r="G75" s="1"/>
  <c r="F70"/>
  <c r="F69" s="1"/>
  <c r="F66"/>
  <c r="F65" s="1"/>
  <c r="F108"/>
  <c r="F107" s="1"/>
  <c r="G14" l="1"/>
  <c r="I42"/>
  <c r="F117"/>
  <c r="G150"/>
  <c r="G122"/>
  <c r="G108"/>
  <c r="G100"/>
  <c r="G70"/>
  <c r="G66"/>
  <c r="G64"/>
  <c r="G62"/>
  <c r="G60"/>
  <c r="G56"/>
  <c r="G44"/>
  <c r="G40"/>
  <c r="G38"/>
  <c r="G36"/>
  <c r="E15" i="13"/>
  <c r="G15"/>
  <c r="I15"/>
  <c r="F79" i="10"/>
  <c r="F95"/>
  <c r="F58"/>
  <c r="K14" i="13"/>
  <c r="F82" i="10"/>
  <c r="F102"/>
  <c r="F165"/>
  <c r="F173"/>
  <c r="F47"/>
  <c r="F46" s="1"/>
  <c r="K16" i="13" s="1"/>
  <c r="F171" i="10"/>
  <c r="F167"/>
  <c r="F164" s="1"/>
  <c r="K26" i="13" s="1"/>
  <c r="H173" i="10"/>
  <c r="F123"/>
  <c r="I46"/>
  <c r="F53"/>
  <c r="H53" s="1"/>
  <c r="F51"/>
  <c r="F125"/>
  <c r="F73"/>
  <c r="F68" s="1"/>
  <c r="K19" i="13" s="1"/>
  <c r="F90" i="10"/>
  <c r="F153"/>
  <c r="I183"/>
  <c r="F179"/>
  <c r="G179" s="1"/>
  <c r="F162"/>
  <c r="F161"/>
  <c r="F160"/>
  <c r="F159" s="1"/>
  <c r="H159"/>
  <c r="F147"/>
  <c r="F146" s="1"/>
  <c r="K24" i="13" s="1"/>
  <c r="F140" i="10"/>
  <c r="F139" s="1"/>
  <c r="F134"/>
  <c r="G134" s="1"/>
  <c r="F132"/>
  <c r="F131" s="1"/>
  <c r="K18" i="13" l="1"/>
  <c r="I58" i="10"/>
  <c r="C19" i="13"/>
  <c r="I19"/>
  <c r="G19"/>
  <c r="E19"/>
  <c r="I14"/>
  <c r="G14"/>
  <c r="E14"/>
  <c r="C14"/>
  <c r="F50" i="10"/>
  <c r="K17" i="13" s="1"/>
  <c r="F94" i="10"/>
  <c r="K21" i="13" s="1"/>
  <c r="I24"/>
  <c r="G24"/>
  <c r="E24"/>
  <c r="C24"/>
  <c r="I26"/>
  <c r="G26"/>
  <c r="E26"/>
  <c r="C26"/>
  <c r="I16"/>
  <c r="G16"/>
  <c r="E16"/>
  <c r="C16"/>
  <c r="I18"/>
  <c r="G18"/>
  <c r="E18"/>
  <c r="C18"/>
  <c r="F116" i="10"/>
  <c r="K23" i="13" s="1"/>
  <c r="F170" i="10"/>
  <c r="K27" i="13" s="1"/>
  <c r="I164" i="10"/>
  <c r="I170"/>
  <c r="H171"/>
  <c r="H47"/>
  <c r="H51"/>
  <c r="F152"/>
  <c r="K25" i="13" s="1"/>
  <c r="G132" i="10"/>
  <c r="G140"/>
  <c r="H147"/>
  <c r="G157"/>
  <c r="G160"/>
  <c r="G161"/>
  <c r="H131"/>
  <c r="F114"/>
  <c r="F112" s="1"/>
  <c r="F106" s="1"/>
  <c r="K22" i="13" s="1"/>
  <c r="F86" i="10"/>
  <c r="H69"/>
  <c r="I68"/>
  <c r="F32"/>
  <c r="G32" s="1"/>
  <c r="F31"/>
  <c r="G31" s="1"/>
  <c r="F29"/>
  <c r="G29" s="1"/>
  <c r="F27"/>
  <c r="G27" s="1"/>
  <c r="F26"/>
  <c r="G26" s="1"/>
  <c r="F25"/>
  <c r="G25" s="1"/>
  <c r="F24"/>
  <c r="G24" s="1"/>
  <c r="F23"/>
  <c r="G23" s="1"/>
  <c r="F22"/>
  <c r="G22" s="1"/>
  <c r="F16"/>
  <c r="F15" l="1"/>
  <c r="F12" s="1"/>
  <c r="I12" s="1"/>
  <c r="G16"/>
  <c r="F85"/>
  <c r="F78" s="1"/>
  <c r="G86"/>
  <c r="I22" i="13"/>
  <c r="G22"/>
  <c r="E22"/>
  <c r="C22"/>
  <c r="C25"/>
  <c r="I25"/>
  <c r="G25"/>
  <c r="E25"/>
  <c r="C27"/>
  <c r="I27"/>
  <c r="G27"/>
  <c r="E27"/>
  <c r="C17"/>
  <c r="I17"/>
  <c r="G17"/>
  <c r="E17"/>
  <c r="C23"/>
  <c r="I23"/>
  <c r="G23"/>
  <c r="E23"/>
  <c r="C21"/>
  <c r="I21"/>
  <c r="G21"/>
  <c r="E21"/>
  <c r="H82" i="10"/>
  <c r="H112"/>
  <c r="G114"/>
  <c r="G162"/>
  <c r="I106"/>
  <c r="I94"/>
  <c r="H139"/>
  <c r="H153"/>
  <c r="F178"/>
  <c r="H178" s="1"/>
  <c r="I116"/>
  <c r="I146"/>
  <c r="I152"/>
  <c r="G180" l="1"/>
  <c r="K20" i="13"/>
  <c r="I78" i="10"/>
  <c r="F177"/>
  <c r="F180"/>
  <c r="K13" i="13"/>
  <c r="H167" i="10"/>
  <c r="I20" i="13" l="1"/>
  <c r="G20"/>
  <c r="E20"/>
  <c r="C20"/>
  <c r="I13"/>
  <c r="G13"/>
  <c r="E13"/>
  <c r="C13"/>
  <c r="K28"/>
  <c r="I177" i="10"/>
  <c r="K31" i="13"/>
  <c r="H165" i="10"/>
  <c r="H79"/>
  <c r="H180" s="1"/>
  <c r="I50"/>
  <c r="I28" i="13" l="1"/>
  <c r="G28"/>
  <c r="G29" s="1"/>
  <c r="E28"/>
  <c r="C28"/>
  <c r="C29" s="1"/>
  <c r="E29"/>
  <c r="I29"/>
  <c r="I180" i="10"/>
  <c r="K29" i="13" l="1"/>
</calcChain>
</file>

<file path=xl/comments1.xml><?xml version="1.0" encoding="utf-8"?>
<comments xmlns="http://schemas.openxmlformats.org/spreadsheetml/2006/main">
  <authors>
    <author>Obras</author>
  </authors>
  <commentList>
    <comment ref="D81" authorId="0">
      <text>
        <r>
          <rPr>
            <b/>
            <sz val="9"/>
            <color indexed="81"/>
            <rFont val="Tahoma"/>
            <family val="2"/>
          </rPr>
          <t>compensação incluir parafusos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4 bocas de Lobo</t>
        </r>
      </text>
    </comment>
  </commentList>
</comments>
</file>

<file path=xl/sharedStrings.xml><?xml version="1.0" encoding="utf-8"?>
<sst xmlns="http://schemas.openxmlformats.org/spreadsheetml/2006/main" count="571" uniqueCount="384">
  <si>
    <t>008</t>
  </si>
  <si>
    <t>009</t>
  </si>
  <si>
    <t>010</t>
  </si>
  <si>
    <t>011</t>
  </si>
  <si>
    <t>LIMPEZA DA OBRA</t>
  </si>
  <si>
    <t>BAIRRO:</t>
  </si>
  <si>
    <t xml:space="preserve">VALOR TOTAL DO ORÇAMENTO DA OBRA (R$):     </t>
  </si>
  <si>
    <t>0038</t>
  </si>
  <si>
    <t>PREFEITURA MUNICIPAL DE FORTALEZA</t>
  </si>
  <si>
    <t>DISTRITO DE INFRAESTRUTURA</t>
  </si>
  <si>
    <t>001</t>
  </si>
  <si>
    <t>002</t>
  </si>
  <si>
    <t>SubGrupo:        DEMOLIÇÕES, RETIRADAS E REPOSIÇÕES</t>
  </si>
  <si>
    <t>014</t>
  </si>
  <si>
    <t>SubGrupo:        PISOS PARA URBANIZAÇÕES</t>
  </si>
  <si>
    <t>017</t>
  </si>
  <si>
    <t>SubGrupo:        PINTURA DE PAREDES E FORROS</t>
  </si>
  <si>
    <t>021</t>
  </si>
  <si>
    <t>SubGrupo:        LIMPEZA FINAL</t>
  </si>
  <si>
    <t xml:space="preserve"> Visto do Chefe de Obras:</t>
  </si>
  <si>
    <t xml:space="preserve"> Visto do Chefe do Distrito:</t>
  </si>
  <si>
    <t>UNID</t>
  </si>
  <si>
    <t>0001</t>
  </si>
  <si>
    <t>M2</t>
  </si>
  <si>
    <t>UN</t>
  </si>
  <si>
    <t>0004</t>
  </si>
  <si>
    <t>0005</t>
  </si>
  <si>
    <t>0010</t>
  </si>
  <si>
    <t>M</t>
  </si>
  <si>
    <t>ANEXO II - ORÇAMENTO</t>
  </si>
  <si>
    <t>OBRA:</t>
  </si>
  <si>
    <t>LOCAL:</t>
  </si>
  <si>
    <t>Grupo:        PISOS</t>
  </si>
  <si>
    <t>Grupo:        PINTURAS</t>
  </si>
  <si>
    <t>Grupo:        SERVIÇOS COMPLEMENTARES</t>
  </si>
  <si>
    <t xml:space="preserve"> Elaborado por:</t>
  </si>
  <si>
    <t xml:space="preserve"> Conferido por:</t>
  </si>
  <si>
    <t xml:space="preserve"> Visto do Secretário:</t>
  </si>
  <si>
    <t>TABELA OFICIAL DO MUNICÍPIO  -  Data Base: JAN/2013</t>
  </si>
  <si>
    <t>003</t>
  </si>
  <si>
    <t>004</t>
  </si>
  <si>
    <t>006</t>
  </si>
  <si>
    <t>Grupo:        SERVIÇOS PRELIMINARES</t>
  </si>
  <si>
    <t>SECRETARIA REGIONAL I - SERI</t>
  </si>
  <si>
    <t>ITEM</t>
  </si>
  <si>
    <t>ESPECIFICAÇÃO DO SERVIÇO</t>
  </si>
  <si>
    <t>QUANT.</t>
  </si>
  <si>
    <t>PREÇOS (R$)</t>
  </si>
  <si>
    <t>UNITÁRIO</t>
  </si>
  <si>
    <t>TOTAL</t>
  </si>
  <si>
    <t>0018</t>
  </si>
  <si>
    <t>0040</t>
  </si>
  <si>
    <t>0011</t>
  </si>
  <si>
    <t>0014</t>
  </si>
  <si>
    <t>0022</t>
  </si>
  <si>
    <t>0024</t>
  </si>
  <si>
    <t>0035</t>
  </si>
  <si>
    <t>0055</t>
  </si>
  <si>
    <t>0067</t>
  </si>
  <si>
    <t>RETIRADA DE FORRAMENTO</t>
  </si>
  <si>
    <t>0010040067</t>
  </si>
  <si>
    <t>0076</t>
  </si>
  <si>
    <t>0010040076</t>
  </si>
  <si>
    <t>0087</t>
  </si>
  <si>
    <t>RETIRADA DE PORTAS E/OU JANELAS DE MADEIRAS</t>
  </si>
  <si>
    <t>0010040087</t>
  </si>
  <si>
    <t>Grupo:        COBERTAS</t>
  </si>
  <si>
    <t>SubGrupo:        TELHAS</t>
  </si>
  <si>
    <t>013</t>
  </si>
  <si>
    <t>Grupo:        REVESTIMENTOS</t>
  </si>
  <si>
    <t>PISO CIMENTADO RÚSTICO</t>
  </si>
  <si>
    <t>0140030014</t>
  </si>
  <si>
    <t>015</t>
  </si>
  <si>
    <t>Grupo:        INSTALAÇÕES HIDRÁULICAS / SANITÁRIAS</t>
  </si>
  <si>
    <t>SubGrupo:        TUBOS E CONEXÕES DE PVC</t>
  </si>
  <si>
    <t>Grupo:        ESQUADRIAS E FERRAGENS</t>
  </si>
  <si>
    <t>SubGrupo:        ESQUADRIAS DE MADEIRA</t>
  </si>
  <si>
    <t>SubGrupo:        ESQUADRIAS METÁLICAS</t>
  </si>
  <si>
    <t>SubGrupo:        REGISTROS E VÁLVULAS</t>
  </si>
  <si>
    <t>SubGrupo:        OUTROS ELEMENTOS ( INSTALAÇÕES HIDRÁULICAS / SANITÁRIAS )</t>
  </si>
  <si>
    <t>FITA VEDAÇÃO</t>
  </si>
  <si>
    <t>0150140040</t>
  </si>
  <si>
    <t>SubGrupo:        LOUÇAS, METAIS E ACESSÓRIOS</t>
  </si>
  <si>
    <t>BACIA SANITÁRIA DE LOUÇA BRANCA COM CAIXA ACOPLADA E ACESSÓRIOS</t>
  </si>
  <si>
    <t>0150100010</t>
  </si>
  <si>
    <t>ENGATE PLÁSTICO</t>
  </si>
  <si>
    <t>0150100038</t>
  </si>
  <si>
    <t>016</t>
  </si>
  <si>
    <t>Grupo:        INSTALAÇÕES ELÉTRICAS, TELEFONIA, LÓGICA E SOM</t>
  </si>
  <si>
    <t>PINTURA LOGOMARCA DA PREFEITURA - PROJETO PADRÃO</t>
  </si>
  <si>
    <t>0170010024</t>
  </si>
  <si>
    <t>EMASSAMENTO DE ESQUADRIAS DE MADEIRA 2 DEMÃOS P/ TINTA ÓLEO OU ESMALTE</t>
  </si>
  <si>
    <t>0170030011</t>
  </si>
  <si>
    <t>0062</t>
  </si>
  <si>
    <t>RETIRADA DE ESQUADRIAS METÁLICAS</t>
  </si>
  <si>
    <t>RETIRADA DE FORRO DE PVC</t>
  </si>
  <si>
    <t>0066</t>
  </si>
  <si>
    <t>RETIRADA DE ESTRUTURA METÁLICA COM TELHA TRANSPARENTE</t>
  </si>
  <si>
    <t>0010040066</t>
  </si>
  <si>
    <t>RETIRADA DE CALHA DE ZINCO</t>
  </si>
  <si>
    <t>0010040055</t>
  </si>
  <si>
    <t>DEMOLIÇÃO DE ESTRUTURA METÁLICA</t>
  </si>
  <si>
    <t>0010040010</t>
  </si>
  <si>
    <t>0047</t>
  </si>
  <si>
    <t>RETIRADA DE BANCADA EM GRANITO/AÇO INOX</t>
  </si>
  <si>
    <t>0010040047</t>
  </si>
  <si>
    <t>0103</t>
  </si>
  <si>
    <t>RETIRADA DE TUBO PVC ENTERRADO    100MM&lt;DN&lt;=150MM</t>
  </si>
  <si>
    <t>0010040103</t>
  </si>
  <si>
    <t>COMPOSIÇÃO</t>
  </si>
  <si>
    <t>0025</t>
  </si>
  <si>
    <t>PORTA DE AÇO DE ENROLAR COM FECHADURA</t>
  </si>
  <si>
    <t>0090020025</t>
  </si>
  <si>
    <t>Grupo:        PAREDES E PAINÉIS</t>
  </si>
  <si>
    <t>SubGrupo:        BANCADAS, PAINÉIS E PRATELEIRAS</t>
  </si>
  <si>
    <t>0080060011</t>
  </si>
  <si>
    <t>SubGrupo:        OUTROS ELEMENTOS (COBERTURA)</t>
  </si>
  <si>
    <t>0017</t>
  </si>
  <si>
    <t>ESTRUTURA METÁLICA P/ COBERTAS E FECHAMENTOS (S/TELHAS), CALHAS INCLUINDO PINTURA EPOXI E MONTAGEM</t>
  </si>
  <si>
    <t>0110040017</t>
  </si>
  <si>
    <t>0019</t>
  </si>
  <si>
    <t>TELHA DE ALUMÍNIO PERFIL TRAPEZOIDAL ESP. = 0,50MM</t>
  </si>
  <si>
    <t>0110030019</t>
  </si>
  <si>
    <t>CALHA DE CHAPA GALVANIZADA 20 DESENVOLVIMENTO 100 CM</t>
  </si>
  <si>
    <t>0110040005</t>
  </si>
  <si>
    <t>SubGrupo:        ACABAMENTOS DE FORROS</t>
  </si>
  <si>
    <t>0009</t>
  </si>
  <si>
    <t>FORRO DE PVC (FORN. E MONTAGEM)</t>
  </si>
  <si>
    <t>0130030009</t>
  </si>
  <si>
    <t>0030</t>
  </si>
  <si>
    <t>PORTA TIPO FICHA DE EMBUTIR (60X160)CM COMPLETA</t>
  </si>
  <si>
    <t>0090010030</t>
  </si>
  <si>
    <t>0092</t>
  </si>
  <si>
    <t>RETIRADA DE RESÍDUOS CLASSES A E B (TIJ ,ARG, CONC, CER, PLAS, PAP, VIDR, ETC) EM CONTAINER CAP.= 4,5 M3</t>
  </si>
  <si>
    <t>0010040092</t>
  </si>
  <si>
    <t>0020</t>
  </si>
  <si>
    <t>DEGRAU EM PLACA DE BORRACHA 50X50CM ESP. = 8MM</t>
  </si>
  <si>
    <t>0140020020</t>
  </si>
  <si>
    <t>SubGrupo:        PISOS INTERNOS E EXTERNOS</t>
  </si>
  <si>
    <t>0015</t>
  </si>
  <si>
    <t>PISO CERÂMICO DE 1ª QUALIDADE (40X40) CM ASSENTADO COM ARGAMASSA INDUSTRIALIZADA</t>
  </si>
  <si>
    <t>0140010015</t>
  </si>
  <si>
    <t>ESMALTE SINTÉTICO 2 DEMÃOS COM ZARCÃO EM SUPERFÍCIES DE FERRO</t>
  </si>
  <si>
    <t>0170030015</t>
  </si>
  <si>
    <t>0012</t>
  </si>
  <si>
    <t>ESMALTE 2 DEMÃOS EM SUPERFÍCIE DE MADEIRA</t>
  </si>
  <si>
    <t>0170030012</t>
  </si>
  <si>
    <t>EMASSAMENTO EM PAREDE 2 DEMÃOS COM MASSA ACRÍLICA</t>
  </si>
  <si>
    <t>0170010004</t>
  </si>
  <si>
    <t>LATEX PVA 2 DEMÃOS EM PAREDES (S/ MASSA)</t>
  </si>
  <si>
    <t>0170010012</t>
  </si>
  <si>
    <t>ASSENTAMENTO DE BANCADA OU PIA INOX (S/ AQUISIÇÃO)</t>
  </si>
  <si>
    <t>0036</t>
  </si>
  <si>
    <t xml:space="preserve"> CARLITO PAMPLONA</t>
  </si>
  <si>
    <t xml:space="preserve"> AV. FRANCISCO SÁ C/  AV.PASTEUR</t>
  </si>
  <si>
    <t xml:space="preserve"> REFORMA E REPAROS DO MERCADO CARLITO PAMPLONA</t>
  </si>
  <si>
    <t>DEMOLIÇÃO DE PISO CIMENTADO SOBRE LASTRO DE CONCRETO COM REMOÇÃO LATERAL</t>
  </si>
  <si>
    <t>0010040018</t>
  </si>
  <si>
    <t>0050</t>
  </si>
  <si>
    <t>PISO INDUSTRIAL RÚSTICO ESP.=12MM, INCL. REGULARIZAÇÃO</t>
  </si>
  <si>
    <t>0044</t>
  </si>
  <si>
    <t>REVESTIMENTO EM CERÂMICA DE 1ª QUALIDADE 10X10 CM ASSENT. COM ARGAM. INDUSTRIALIZADA (COM REJUNTAMENTO)</t>
  </si>
  <si>
    <t>0051</t>
  </si>
  <si>
    <t>MICTÓRIO COLETIVO DE AÇO INOXIDÁVEL COM ACESSÓRIOS</t>
  </si>
  <si>
    <t>0150100051</t>
  </si>
  <si>
    <t>SubGrupo:     LUMINÁRIAS INTERNAS, EXTERNAS E ACESSÓRIOS</t>
  </si>
  <si>
    <t>SubGrupo:   PINTURA DE MADEIRAS E SUPERFÍCIES METÁLICAS</t>
  </si>
  <si>
    <t>SubGrupo:   ACABAMENTOS DE PAREDES INTERNAS E EXTERNAS</t>
  </si>
  <si>
    <t>CHUVEIRO CROMADO ARTICULADO</t>
  </si>
  <si>
    <t>0150100022</t>
  </si>
  <si>
    <t>0063</t>
  </si>
  <si>
    <t>PONTO SANITÁRIO, MATERIAL E EXECUÇÃO</t>
  </si>
  <si>
    <t>PT</t>
  </si>
  <si>
    <t>0150140063</t>
  </si>
  <si>
    <t>SubGrupo:        CAIXAS DE VISITA/INSPEÇÃO</t>
  </si>
  <si>
    <t>CAIXA DE INSPEÇÃO EM ALVENARIA 1/2 TIJOLO 80X80X60CM COM TAMPA DE CONCRETO</t>
  </si>
  <si>
    <t>0150090019</t>
  </si>
  <si>
    <t>CAIXA SIFONADA 150X150X50MM COM GRELHA EM PVC</t>
  </si>
  <si>
    <t>0150090035</t>
  </si>
  <si>
    <t>0278</t>
  </si>
  <si>
    <t>TUBO DE PVC RIGIDO, SOLDÁVEL, PONTA E BOLSA 40mm (INCL. CONEXÕES)</t>
  </si>
  <si>
    <t>0150040278</t>
  </si>
  <si>
    <t>0280</t>
  </si>
  <si>
    <t>TUBO PVC BRANCO P/ ESGOTO 100MM - JUNTA COM ANEIS - INCL. CONEXÕES</t>
  </si>
  <si>
    <t>PONTO HIDRÁULICO, MATERIAL E EXECUÇÃO</t>
  </si>
  <si>
    <t>0077</t>
  </si>
  <si>
    <t>SIFÃO PVC P/ TANQUE OU PIA</t>
  </si>
  <si>
    <t>0089</t>
  </si>
  <si>
    <t>TORNEIRA DE PRESSÃO CROMADA USO GERAL</t>
  </si>
  <si>
    <t>0150100089</t>
  </si>
  <si>
    <t>0026</t>
  </si>
  <si>
    <t>REGISTRO DE PRESSÃO 3/4``- PADRÃO POPULAR</t>
  </si>
  <si>
    <t>0150060026</t>
  </si>
  <si>
    <t>0016</t>
  </si>
  <si>
    <t>LAMPADA FLUORESCENTE 32W OU 40W (SUBSTITUIÇÃO)</t>
  </si>
  <si>
    <t>0160080016</t>
  </si>
  <si>
    <t>SubGrupo:        OUTROS ELEMENTOS (INST. ELÉTRICAS, TELEFONICA, LOGICA E SOM)</t>
  </si>
  <si>
    <t>0544</t>
  </si>
  <si>
    <t>TOMADA UNIVERSAL DUPLA 2P+T - 220V EM CONDULETE - COMPLETA</t>
  </si>
  <si>
    <t>0160140544</t>
  </si>
  <si>
    <t>REMOÇÃO DE PINTURA ESMALTE/ÓLEO</t>
  </si>
  <si>
    <t>0010040044</t>
  </si>
  <si>
    <t>SubGrupo:        ARGAMASSA PARA PAREDES INTERNAS E EXTERNAS</t>
  </si>
  <si>
    <t>0091</t>
  </si>
  <si>
    <t>RETIRADA DE REBOCO, EMBOÇO E/OU REVESTIMENTOS EM ARGAMASSA</t>
  </si>
  <si>
    <t>0010040091</t>
  </si>
  <si>
    <t>0006</t>
  </si>
  <si>
    <t>REBOCO DE PAREDES</t>
  </si>
  <si>
    <t>0130010006</t>
  </si>
  <si>
    <t>GRADE DE FERRO EM METALON</t>
  </si>
  <si>
    <t>0090020009</t>
  </si>
  <si>
    <t>PORTÃO DE FERRO EM METALON INCL. APARELHAMENTO E PINTURA ESMALTE</t>
  </si>
  <si>
    <t>0090020036</t>
  </si>
  <si>
    <t>LIXAMENTO MANUAL EM ESTRUTURA METÁLICA - NORMA SSPC - SP2 OU ST2</t>
  </si>
  <si>
    <t>0110040022</t>
  </si>
  <si>
    <t>0002</t>
  </si>
  <si>
    <t>ASSENTAMENTO DE TELHA DE ALUMÍNIO TRAPEZOIDAL (S/ AQUISIÇÃO)</t>
  </si>
  <si>
    <t>0110030002</t>
  </si>
  <si>
    <t>0057</t>
  </si>
  <si>
    <t>RALO SIFONADO DE PVC</t>
  </si>
  <si>
    <t>0150090057</t>
  </si>
  <si>
    <t>0056</t>
  </si>
  <si>
    <t>RALO SECO PVC 10CM COM GRELHA INOX</t>
  </si>
  <si>
    <t>0150090056</t>
  </si>
  <si>
    <t>0166</t>
  </si>
  <si>
    <t>TUBO DE PVC REFORÇADO SÉRIE R, COM PONTA E BOLSA PARA JUNTA ELÁSTICA D=100mm</t>
  </si>
  <si>
    <t>0150140166</t>
  </si>
  <si>
    <t>CAIXA DE INSPEÇÃO/AREIA EM ALVENARIA 1 TIJOLO 60X60X60CM S/ TAMPA</t>
  </si>
  <si>
    <t>0150090026</t>
  </si>
  <si>
    <t>0007</t>
  </si>
  <si>
    <t>EMASSAMENTO EM PAREDES 2 DEMÃOS COM MASSA DE PVA</t>
  </si>
  <si>
    <t>0170010007</t>
  </si>
  <si>
    <t>TINTA MINERAL EM PÓ 3 DEMÃOS EM TETO (CAIAÇÃO)</t>
  </si>
  <si>
    <t>0170010030</t>
  </si>
  <si>
    <t>ORÇAMENTO Nº  028/2013</t>
  </si>
  <si>
    <t>Data:  04 / 07 / 2013</t>
  </si>
  <si>
    <t>JOELHO 90° - 100MM</t>
  </si>
  <si>
    <t>SUBSTITUIÇÃO DE PERFIS EM AÇO COR 420 INCL. CORTE E VIRADA</t>
  </si>
  <si>
    <t>KG</t>
  </si>
  <si>
    <t>0110020019</t>
  </si>
  <si>
    <t>SubGrupo:        ESTRUTURAS METÁLICAS</t>
  </si>
  <si>
    <t>Grupo:        FUNDAÇÕES E ESTRUTURAS</t>
  </si>
  <si>
    <t>0003</t>
  </si>
  <si>
    <t>RASGO EM CONCRETO PARA TUBULAÇÃO D=65MM (2 1/2``) A 100MM (4``)</t>
  </si>
  <si>
    <t>0060090003</t>
  </si>
  <si>
    <t>SubGrupo:        OUTROS ELEMENTOS (FUNDAÇÕES E ESTRUTURAS)</t>
  </si>
  <si>
    <t>SubGrupo:        RASGO EM CONCRETO P/ TUBULAÇÃO</t>
  </si>
  <si>
    <t>BASE DE CONCRETO SIMPLES NAS DIMENSÕES 30X30X20CM, PARA FIXAÇÃO DE POSTES</t>
  </si>
  <si>
    <t>0060100004</t>
  </si>
  <si>
    <t>REFORMA DE PAVIMENTAÇÃO EM PEDRA PORTUGUESA</t>
  </si>
  <si>
    <t>0180060011</t>
  </si>
  <si>
    <t>018</t>
  </si>
  <si>
    <t>Grupo:        PAVIMENTAÇÃO SISTEMA VIÁRIO</t>
  </si>
  <si>
    <t>SubGrupo:        CONSERVAÇÃO DO SISTEMA VIÁRIO</t>
  </si>
  <si>
    <t>Grupo:        OBRAS DE DRENAGEM</t>
  </si>
  <si>
    <t>005</t>
  </si>
  <si>
    <t>SubGrupo:        DRENAGEM SUPERFICIAL</t>
  </si>
  <si>
    <t>0021</t>
  </si>
  <si>
    <t>CALHAS EM BALANÇO COM DMT=20KM (AQUISIÇÃO, TRANSPORTE E ASSENTAMENTO)</t>
  </si>
  <si>
    <t>0040050021</t>
  </si>
  <si>
    <t>020</t>
  </si>
  <si>
    <t>Grupo:        URBANIZAÇÃO E PAISAGISMO</t>
  </si>
  <si>
    <t>SubGrupo:        PROTEÇÃO AMBIENTAL</t>
  </si>
  <si>
    <t>LIMPEZA DE CAIXA DE VISITA E BOCA DE LOBO</t>
  </si>
  <si>
    <t>M3</t>
  </si>
  <si>
    <t>0200040004</t>
  </si>
  <si>
    <t>007</t>
  </si>
  <si>
    <t>SubGrupo:        EQUIPAMENTOS HIDRÁULICOS</t>
  </si>
  <si>
    <t>0041</t>
  </si>
  <si>
    <t>CONJUNTO MOTOR BOMBA DE RECALQUE POT.=3CV Q=10,38M3/H</t>
  </si>
  <si>
    <t>0150070041</t>
  </si>
  <si>
    <t>SubGrupo:        REVESTIMENTO DE PEDRA</t>
  </si>
  <si>
    <t>COLCHÃO DE PÓ DE PEDRA, INCL. ESPALHAMENTO</t>
  </si>
  <si>
    <t>0180050005</t>
  </si>
  <si>
    <t>0013</t>
  </si>
  <si>
    <t>PAVIMENTAÇÃO POLIÉDRICA COM PEDRA TOSCA (NOVA)</t>
  </si>
  <si>
    <t>0180050013</t>
  </si>
  <si>
    <t>COMPACTAÇÃO MECÂNICA DE PAVIMENTAÇÃO POLIÉDRICA OU PARALELEPÍPEDO</t>
  </si>
  <si>
    <t>0180050006</t>
  </si>
  <si>
    <t>0081</t>
  </si>
  <si>
    <t>RETIRADA DE PAVIMENTAÇÃO EM PARALELEPÍPEDO OU PEDRA TOSCA</t>
  </si>
  <si>
    <t>0010040081</t>
  </si>
  <si>
    <t>ESTRUTURA COM MÓD. 70X70CM P/ FIXAR FORRO PVC COM MONT. E TIRANTES PERFIL DE ALUMINIO (FORN. E MONTAGEM)</t>
  </si>
  <si>
    <t>0130030002</t>
  </si>
  <si>
    <t>POLICARBONATO ALVEOLAR ESP.=10MM (FORNEC. E MONTAGEM)</t>
  </si>
  <si>
    <t>0110030010</t>
  </si>
  <si>
    <t>RETELHAMENTO COM TELHA FIBROCIMENTO ONDULADA ESP.=6 MM (COM ATÉ 40% DE TELHA NOVA)</t>
  </si>
  <si>
    <t>0110030013</t>
  </si>
  <si>
    <t>0052</t>
  </si>
  <si>
    <t>MICTÓRIO DE LOUÇA BRANCA COM ACESSÓRIOS</t>
  </si>
  <si>
    <t>0150100052</t>
  </si>
  <si>
    <t>0033</t>
  </si>
  <si>
    <t>0090010033</t>
  </si>
  <si>
    <t>ESTRUTURA METÁLICA P/ COBERTA / FECHAMENTOS, INCL. CALHAS, PINT. EPÓXI E ACES. DE FIXAÇÃO (FORNEC. E MONTAGEM)</t>
  </si>
  <si>
    <t>0110020009</t>
  </si>
  <si>
    <t>Grupo:        MOVIMENTO DE TERRA</t>
  </si>
  <si>
    <t>SubGrupo:        ESCAVAÇÕES EM CAMPO ABERTO</t>
  </si>
  <si>
    <t>ESCAVAÇÃO MANUAL SOLO DE 2A. CATEGORIA ATÉ 1,50M</t>
  </si>
  <si>
    <t>0020010011</t>
  </si>
  <si>
    <t>Grupo:        SERVIÇOS AUXILIARES</t>
  </si>
  <si>
    <t>SubGrupo:        LASTROS</t>
  </si>
  <si>
    <t>LASTRO DE AREIA GROSSA</t>
  </si>
  <si>
    <t>0030010001</t>
  </si>
  <si>
    <t>SubGrupo:        ALVENARIAS DE PEDRA</t>
  </si>
  <si>
    <t>ALVENARIA DE PEDRA ARGAMASSADA, TRAÇO 1:3</t>
  </si>
  <si>
    <t>0060110001</t>
  </si>
  <si>
    <t>SubGrupo:        ALVENARIAS DE ELEVAÇÃO</t>
  </si>
  <si>
    <t>ALVENARIA DE TIJOLO FURADO ESP. = 10CM</t>
  </si>
  <si>
    <t>0080010011</t>
  </si>
  <si>
    <t>EMBOÇO DE PAREDE</t>
  </si>
  <si>
    <t>0130010003</t>
  </si>
  <si>
    <t>CHAPISCO DE BASE TRAÇO 1:3</t>
  </si>
  <si>
    <t>0130010001</t>
  </si>
  <si>
    <t>PISO CIMENTADO LISO ESP. = 1,5 CM</t>
  </si>
  <si>
    <t>0140010018</t>
  </si>
  <si>
    <t>REVESTIMENTO EM CERÂMICA DE 1ª QUALIDADE 30X30 CM ASSENT. COM ARGAM. DE CIMENTO E AREIA (COM REJUNTAMENTO)</t>
  </si>
  <si>
    <t>0130020047</t>
  </si>
  <si>
    <t>SubGrupo:        ATERRO, REATERRO E COMPACTAÇÃO</t>
  </si>
  <si>
    <t>REATERRO COM COMPACTAÇÃO MANUAL S/CONTROLE, MATERIAL DA VALA</t>
  </si>
  <si>
    <t>0020030018</t>
  </si>
  <si>
    <t>SubGrupo:        VERGAS E CHAPIM</t>
  </si>
  <si>
    <t>VERGA RETA DE CONCRETO ARMADO</t>
  </si>
  <si>
    <t>0080050007</t>
  </si>
  <si>
    <t>TELHA DUPLA DE ALUMÍNIO COM RECHEIO DE LÃ DE VIDRO</t>
  </si>
  <si>
    <t>0110030026</t>
  </si>
  <si>
    <t>ANEXO III</t>
  </si>
  <si>
    <t>Obra:</t>
  </si>
  <si>
    <t>MERCADO MUNICIPAL CARLITO PAMPLONA</t>
  </si>
  <si>
    <t>Local:</t>
  </si>
  <si>
    <t>AV. FRANCISCO SÁ C/ AV. PASTEUR - CARLITO PAMPLONA</t>
  </si>
  <si>
    <t>Cliente:</t>
  </si>
  <si>
    <t>Seq.</t>
  </si>
  <si>
    <t>Composição</t>
  </si>
  <si>
    <t>30 DIAS</t>
  </si>
  <si>
    <t>%</t>
  </si>
  <si>
    <t>60 DIAS</t>
  </si>
  <si>
    <t>Grupo: SERVIÇOS PRELIMINARES</t>
  </si>
  <si>
    <t>Grupo: MOVIMENTO DE TERRA</t>
  </si>
  <si>
    <t>Grupo: SERVIÇOS AUXILIARES</t>
  </si>
  <si>
    <t>Grupo: FUNDAÇÕES E ESTRUTURAS</t>
  </si>
  <si>
    <t>Grupo: PAREDES E PAINÉIS</t>
  </si>
  <si>
    <t>Grupo: ESQUADRIAS E FERRAGENS</t>
  </si>
  <si>
    <t>Grupo: REVESTIMENTOS</t>
  </si>
  <si>
    <t>Grupo: PISOS</t>
  </si>
  <si>
    <t>Grupo: INSTALAÇÕES HIDRÁULICAS / SANITÁRIAS</t>
  </si>
  <si>
    <t>Grupo: INSTALAÇÕES ELÉTRICAS, TELEFONIA, LÓGICA E SOM</t>
  </si>
  <si>
    <t>Grupo: PINTURAS</t>
  </si>
  <si>
    <t>Grupo: SERVIÇOS COMPLEMENTARES</t>
  </si>
  <si>
    <t>SUB-TOTAL</t>
  </si>
  <si>
    <t>TOTAL :</t>
  </si>
  <si>
    <t>Grupo: OBRAS DE DRENAGEM</t>
  </si>
  <si>
    <t>Grupo: COBERTAS</t>
  </si>
  <si>
    <t>Grupo: PAVIMENTAÇÃO SISTEMA VIÁRIO</t>
  </si>
  <si>
    <t>Grupo: URBANIZAÇÃO E PAISAGISMO</t>
  </si>
  <si>
    <t>CRONOGRAMA FÍSICO FINANCEIRO</t>
  </si>
  <si>
    <t>DEMOLIÇÃO DE PISO INDUSTRIAL</t>
  </si>
  <si>
    <t>0010040020</t>
  </si>
  <si>
    <t>DEMOLIÇÃO MANUAL DE CONCRETO SIMPLES COM REMOÇÃO LATERAL</t>
  </si>
  <si>
    <t>0010040038</t>
  </si>
  <si>
    <t>SubGrupo:        ESCAVAÇÕES EM VALAS, VALETAS, CANAIS E FUNDAÇÕES</t>
  </si>
  <si>
    <t>ESCAVAÇÃO MANUAL DE VALAS, SOLO QUALQUER CATEGORIA, EXCETO ROCHA, ATÉ 2M</t>
  </si>
  <si>
    <t>0020020003</t>
  </si>
  <si>
    <t>0127</t>
  </si>
  <si>
    <t>JOELHO PVC 90° - 40mm - ESGOTO</t>
  </si>
  <si>
    <t>0150040127</t>
  </si>
  <si>
    <t>SubGrupo:        RASGO EM ALVENARIA P/ TUBULAÇÕES</t>
  </si>
  <si>
    <t>ENCHIMENTO DE RASGO COM ARGAMASSA MISTA PARA TUBULAÇÃO D=32MM (1 1/4`) A 50MM (2`)</t>
  </si>
  <si>
    <t>0080030002</t>
  </si>
  <si>
    <t>90 DIAS</t>
  </si>
  <si>
    <t>120 DIAS</t>
  </si>
  <si>
    <t>PORTA TIPO FICHA EMBUTIDA (70 X 210)CM COMPLETA</t>
  </si>
  <si>
    <t>PORTA TIPO FICHA EMBUTIDA (90 X 210) CM COMPLETA</t>
  </si>
  <si>
    <t>PISO CIMENTADO LISO ESP. = 1,5 CM COM JUNTA DE DILATAÇÃO (TRAÇO 1:4)</t>
  </si>
  <si>
    <t>0140010019</t>
  </si>
  <si>
    <t>SubGrupo:        CONSTRUÇÃO DO CANTEIRO DA OBRA</t>
  </si>
  <si>
    <t>PLACA DA OBRA PADRÃO PREFEITURA</t>
  </si>
  <si>
    <t>0010010010</t>
  </si>
  <si>
    <t>TAPUME DE CHAPA DE MADEIRA COMPENSADA ESP=10MM COM ABERTURA E PORTÃO</t>
  </si>
  <si>
    <t>0010010014</t>
  </si>
  <si>
    <r>
      <t xml:space="preserve">Importa o presente orçamento no valor de R$ </t>
    </r>
    <r>
      <rPr>
        <b/>
        <sz val="10"/>
        <rFont val="Arial"/>
        <family val="2"/>
      </rPr>
      <t>353.137,21</t>
    </r>
    <r>
      <rPr>
        <sz val="10"/>
        <rFont val="Arial"/>
        <family val="2"/>
      </rPr>
      <t xml:space="preserve"> (Trezentos e cinquenta e tres Mil, cento e trinta e sete Reais e vinte e um centavos)</t>
    </r>
  </si>
  <si>
    <r>
      <rPr>
        <b/>
        <sz val="9"/>
        <rFont val="Arial"/>
        <family val="2"/>
      </rPr>
      <t>Engº</t>
    </r>
    <r>
      <rPr>
        <sz val="9"/>
        <rFont val="Arial"/>
        <family val="2"/>
      </rPr>
      <t xml:space="preserve">
    Marcelo Sabino de Souza
</t>
    </r>
  </si>
  <si>
    <t>Engº Responsável:     Marcelo Sabino de Souza</t>
  </si>
  <si>
    <t>SECRETARIA REGIONAL I - SER I
Coordenadoria de Infraestrutura</t>
  </si>
  <si>
    <t>Área Reformada:  1.677,15 m².</t>
  </si>
</sst>
</file>

<file path=xl/styles.xml><?xml version="1.0" encoding="utf-8"?>
<styleSheet xmlns="http://schemas.openxmlformats.org/spreadsheetml/2006/main">
  <numFmts count="4">
    <numFmt numFmtId="164" formatCode="&quot;R$ &quot;#,##0_);\(&quot;R$ &quot;#,##0\)"/>
    <numFmt numFmtId="165" formatCode="&quot;R$ &quot;#,##0_);[Red]\(&quot;R$ &quot;#,##0\)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47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u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u val="singleAccounting"/>
      <sz val="9"/>
      <name val="Arial"/>
      <family val="2"/>
    </font>
    <font>
      <b/>
      <sz val="9"/>
      <color indexed="53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</font>
    <font>
      <sz val="9"/>
      <name val="Arial"/>
    </font>
    <font>
      <i/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3">
    <xf numFmtId="0" fontId="0" fillId="0" borderId="0" applyNumberFormat="0" applyFont="0" applyFill="0" applyBorder="0" applyAlignment="0" applyProtection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64" fontId="4" fillId="0" borderId="0" applyFon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1" fillId="0" borderId="0" applyBorder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23" borderId="4" applyNumberFormat="0" applyFont="0" applyAlignment="0" applyProtection="0"/>
    <xf numFmtId="0" fontId="18" fillId="16" borderId="5" applyNumberFormat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9" fontId="40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 applyNumberFormat="1" applyFont="1" applyFill="1" applyBorder="1" applyAlignment="1" applyProtection="1">
      <alignment vertical="top"/>
    </xf>
    <xf numFmtId="0" fontId="3" fillId="0" borderId="0" xfId="35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35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49" fontId="6" fillId="24" borderId="0" xfId="35" applyNumberFormat="1" applyFont="1" applyFill="1" applyBorder="1" applyAlignment="1" applyProtection="1">
      <alignment horizontal="center" vertical="center" wrapText="1"/>
      <protection hidden="1"/>
    </xf>
    <xf numFmtId="49" fontId="6" fillId="24" borderId="0" xfId="35" applyNumberFormat="1" applyFont="1" applyFill="1" applyBorder="1" applyAlignment="1" applyProtection="1">
      <alignment vertical="center" wrapText="1"/>
      <protection hidden="1"/>
    </xf>
    <xf numFmtId="167" fontId="6" fillId="24" borderId="0" xfId="40" applyNumberFormat="1" applyFont="1" applyFill="1" applyBorder="1" applyAlignment="1" applyProtection="1">
      <alignment horizontal="right" vertical="center" wrapText="1"/>
      <protection hidden="1"/>
    </xf>
    <xf numFmtId="49" fontId="6" fillId="24" borderId="0" xfId="40" applyNumberFormat="1" applyFont="1" applyFill="1" applyBorder="1" applyAlignment="1" applyProtection="1">
      <alignment horizontal="right" vertical="center" wrapText="1"/>
      <protection hidden="1"/>
    </xf>
    <xf numFmtId="0" fontId="6" fillId="24" borderId="0" xfId="35" applyFont="1" applyFill="1" applyBorder="1" applyAlignment="1" applyProtection="1">
      <alignment vertical="center" wrapText="1"/>
      <protection hidden="1"/>
    </xf>
    <xf numFmtId="0" fontId="6" fillId="24" borderId="10" xfId="35" applyFont="1" applyFill="1" applyBorder="1" applyAlignment="1" applyProtection="1">
      <alignment horizontal="left" vertical="center" wrapText="1"/>
      <protection hidden="1"/>
    </xf>
    <xf numFmtId="0" fontId="6" fillId="24" borderId="11" xfId="35" applyFont="1" applyFill="1" applyBorder="1" applyAlignment="1" applyProtection="1">
      <alignment horizontal="left" vertical="center" wrapText="1"/>
      <protection hidden="1"/>
    </xf>
    <xf numFmtId="0" fontId="6" fillId="24" borderId="12" xfId="35" applyFont="1" applyFill="1" applyBorder="1" applyAlignment="1" applyProtection="1">
      <alignment horizontal="left" vertical="center" wrapText="1"/>
      <protection hidden="1"/>
    </xf>
    <xf numFmtId="2" fontId="6" fillId="0" borderId="10" xfId="0" applyNumberFormat="1" applyFont="1" applyFill="1" applyBorder="1" applyAlignment="1" applyProtection="1">
      <alignment horizontal="right" vertical="top" wrapText="1"/>
    </xf>
    <xf numFmtId="0" fontId="6" fillId="0" borderId="11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4" fontId="6" fillId="0" borderId="11" xfId="0" applyNumberFormat="1" applyFont="1" applyFill="1" applyBorder="1" applyAlignment="1" applyProtection="1">
      <alignment horizontal="right" vertical="top" wrapText="1"/>
    </xf>
    <xf numFmtId="4" fontId="6" fillId="0" borderId="12" xfId="0" applyNumberFormat="1" applyFont="1" applyFill="1" applyBorder="1" applyAlignment="1" applyProtection="1">
      <alignment vertical="top" wrapText="1"/>
    </xf>
    <xf numFmtId="2" fontId="6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" fontId="6" fillId="0" borderId="0" xfId="0" applyNumberFormat="1" applyFont="1" applyFill="1" applyBorder="1" applyAlignment="1" applyProtection="1">
      <alignment horizontal="right" vertical="top" wrapText="1"/>
    </xf>
    <xf numFmtId="4" fontId="6" fillId="0" borderId="0" xfId="0" applyNumberFormat="1" applyFont="1" applyFill="1" applyBorder="1" applyAlignment="1" applyProtection="1">
      <alignment vertical="top" wrapText="1"/>
    </xf>
    <xf numFmtId="4" fontId="3" fillId="0" borderId="13" xfId="34" applyNumberFormat="1" applyFont="1" applyFill="1" applyBorder="1" applyAlignment="1" applyProtection="1">
      <alignment horizontal="center" vertical="center"/>
      <protection locked="0"/>
    </xf>
    <xf numFmtId="4" fontId="3" fillId="0" borderId="14" xfId="34" applyNumberFormat="1" applyFont="1" applyFill="1" applyBorder="1" applyAlignment="1" applyProtection="1">
      <alignment horizontal="center" vertical="center"/>
      <protection locked="0"/>
    </xf>
    <xf numFmtId="49" fontId="5" fillId="0" borderId="15" xfId="35" applyNumberFormat="1" applyFont="1" applyFill="1" applyBorder="1" applyAlignment="1" applyProtection="1">
      <alignment horizontal="center" vertical="center" wrapText="1"/>
      <protection hidden="1"/>
    </xf>
    <xf numFmtId="0" fontId="27" fillId="0" borderId="16" xfId="35" applyNumberFormat="1" applyFont="1" applyFill="1" applyBorder="1" applyAlignment="1" applyProtection="1">
      <alignment vertical="center"/>
      <protection hidden="1"/>
    </xf>
    <xf numFmtId="166" fontId="27" fillId="0" borderId="17" xfId="31" applyNumberFormat="1" applyFont="1" applyFill="1" applyBorder="1" applyAlignment="1" applyProtection="1">
      <alignment vertical="center"/>
      <protection hidden="1"/>
    </xf>
    <xf numFmtId="0" fontId="3" fillId="0" borderId="21" xfId="36" applyNumberFormat="1" applyFont="1" applyFill="1" applyBorder="1" applyAlignment="1" applyProtection="1">
      <alignment horizontal="center" vertical="center" wrapText="1"/>
    </xf>
    <xf numFmtId="167" fontId="3" fillId="0" borderId="22" xfId="39" applyFont="1" applyFill="1" applyBorder="1" applyAlignment="1" applyProtection="1">
      <alignment vertical="center" wrapText="1"/>
    </xf>
    <xf numFmtId="167" fontId="3" fillId="0" borderId="23" xfId="39" applyFont="1" applyFill="1" applyBorder="1" applyAlignment="1" applyProtection="1">
      <alignment vertical="center" wrapText="1"/>
    </xf>
    <xf numFmtId="49" fontId="6" fillId="0" borderId="21" xfId="36" applyNumberFormat="1" applyFont="1" applyFill="1" applyBorder="1" applyAlignment="1" applyProtection="1">
      <alignment horizontal="center" vertical="center" wrapText="1"/>
    </xf>
    <xf numFmtId="0" fontId="6" fillId="0" borderId="21" xfId="36" applyNumberFormat="1" applyFont="1" applyFill="1" applyBorder="1" applyAlignment="1" applyProtection="1">
      <alignment horizontal="left" vertical="center" wrapText="1"/>
    </xf>
    <xf numFmtId="0" fontId="6" fillId="0" borderId="21" xfId="36" applyNumberFormat="1" applyFont="1" applyFill="1" applyBorder="1" applyAlignment="1" applyProtection="1">
      <alignment horizontal="center" vertical="center" wrapText="1"/>
    </xf>
    <xf numFmtId="167" fontId="6" fillId="0" borderId="22" xfId="39" applyFont="1" applyFill="1" applyBorder="1" applyAlignment="1" applyProtection="1">
      <alignment vertical="center" wrapText="1"/>
    </xf>
    <xf numFmtId="39" fontId="6" fillId="0" borderId="24" xfId="39" applyNumberFormat="1" applyFont="1" applyFill="1" applyBorder="1" applyAlignment="1" applyProtection="1">
      <alignment vertical="center" wrapText="1"/>
    </xf>
    <xf numFmtId="39" fontId="26" fillId="0" borderId="25" xfId="31" applyNumberFormat="1" applyFont="1" applyFill="1" applyBorder="1" applyAlignment="1" applyProtection="1">
      <alignment vertical="center"/>
      <protection hidden="1"/>
    </xf>
    <xf numFmtId="167" fontId="6" fillId="0" borderId="23" xfId="39" applyFont="1" applyFill="1" applyBorder="1" applyAlignment="1" applyProtection="1">
      <alignment horizontal="right" vertical="center" wrapText="1"/>
    </xf>
    <xf numFmtId="167" fontId="3" fillId="0" borderId="23" xfId="39" applyFont="1" applyFill="1" applyBorder="1" applyAlignment="1" applyProtection="1">
      <alignment vertical="center" wrapText="1"/>
    </xf>
    <xf numFmtId="49" fontId="29" fillId="0" borderId="21" xfId="36" applyNumberFormat="1" applyFont="1" applyFill="1" applyBorder="1" applyAlignment="1" applyProtection="1">
      <alignment horizontal="center" vertical="center" wrapText="1"/>
    </xf>
    <xf numFmtId="0" fontId="29" fillId="0" borderId="21" xfId="36" applyNumberFormat="1" applyFont="1" applyFill="1" applyBorder="1" applyAlignment="1" applyProtection="1">
      <alignment horizontal="left" vertical="center" wrapText="1"/>
    </xf>
    <xf numFmtId="4" fontId="3" fillId="0" borderId="22" xfId="39" applyNumberFormat="1" applyFont="1" applyFill="1" applyBorder="1" applyAlignment="1" applyProtection="1">
      <alignment vertical="center" wrapText="1"/>
    </xf>
    <xf numFmtId="4" fontId="3" fillId="0" borderId="23" xfId="39" applyNumberFormat="1" applyFont="1" applyFill="1" applyBorder="1" applyAlignment="1" applyProtection="1">
      <alignment vertical="center" wrapText="1"/>
    </xf>
    <xf numFmtId="49" fontId="6" fillId="24" borderId="21" xfId="36" applyNumberFormat="1" applyFont="1" applyFill="1" applyBorder="1" applyAlignment="1" applyProtection="1">
      <alignment horizontal="center" vertical="center" wrapText="1"/>
    </xf>
    <xf numFmtId="0" fontId="6" fillId="24" borderId="21" xfId="36" applyNumberFormat="1" applyFont="1" applyFill="1" applyBorder="1" applyAlignment="1" applyProtection="1">
      <alignment horizontal="center" vertical="center" wrapText="1"/>
    </xf>
    <xf numFmtId="4" fontId="6" fillId="24" borderId="22" xfId="39" applyNumberFormat="1" applyFont="1" applyFill="1" applyBorder="1" applyAlignment="1" applyProtection="1">
      <alignment vertical="center" wrapText="1"/>
    </xf>
    <xf numFmtId="4" fontId="6" fillId="24" borderId="23" xfId="39" applyNumberFormat="1" applyFont="1" applyFill="1" applyBorder="1" applyAlignment="1" applyProtection="1">
      <alignment horizontal="right" vertical="center" wrapText="1"/>
    </xf>
    <xf numFmtId="4" fontId="6" fillId="24" borderId="24" xfId="39" applyNumberFormat="1" applyFont="1" applyFill="1" applyBorder="1" applyAlignment="1" applyProtection="1">
      <alignment vertical="center" wrapText="1"/>
    </xf>
    <xf numFmtId="4" fontId="29" fillId="0" borderId="24" xfId="39" applyNumberFormat="1" applyFont="1" applyFill="1" applyBorder="1" applyAlignment="1" applyProtection="1">
      <alignment vertical="center" wrapText="1"/>
    </xf>
    <xf numFmtId="0" fontId="26" fillId="0" borderId="0" xfId="35" applyNumberFormat="1" applyFont="1" applyFill="1" applyBorder="1" applyAlignment="1" applyProtection="1">
      <alignment horizontal="center" vertical="center"/>
      <protection hidden="1"/>
    </xf>
    <xf numFmtId="0" fontId="27" fillId="0" borderId="0" xfId="35" applyNumberFormat="1" applyFont="1" applyFill="1" applyBorder="1" applyAlignment="1" applyProtection="1">
      <alignment vertical="center"/>
      <protection hidden="1"/>
    </xf>
    <xf numFmtId="166" fontId="27" fillId="0" borderId="0" xfId="31" applyNumberFormat="1" applyFont="1" applyFill="1" applyBorder="1" applyAlignment="1" applyProtection="1">
      <alignment vertical="center"/>
      <protection hidden="1"/>
    </xf>
    <xf numFmtId="39" fontId="26" fillId="0" borderId="0" xfId="31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39" fontId="26" fillId="0" borderId="0" xfId="0" applyNumberFormat="1" applyFont="1" applyFill="1" applyBorder="1" applyAlignment="1" applyProtection="1">
      <alignment horizontal="right" vertical="center"/>
    </xf>
    <xf numFmtId="0" fontId="6" fillId="24" borderId="21" xfId="36" applyNumberFormat="1" applyFont="1" applyFill="1" applyBorder="1" applyAlignment="1" applyProtection="1">
      <alignment horizontal="left" vertical="center" wrapText="1"/>
    </xf>
    <xf numFmtId="39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" fontId="3" fillId="0" borderId="23" xfId="39" applyNumberFormat="1" applyFont="1" applyFill="1" applyBorder="1" applyAlignment="1" applyProtection="1">
      <alignment vertical="center" wrapText="1"/>
    </xf>
    <xf numFmtId="4" fontId="6" fillId="0" borderId="24" xfId="39" applyNumberFormat="1" applyFont="1" applyFill="1" applyBorder="1" applyAlignment="1" applyProtection="1">
      <alignment vertical="center" wrapText="1"/>
    </xf>
    <xf numFmtId="39" fontId="32" fillId="0" borderId="24" xfId="39" applyNumberFormat="1" applyFont="1" applyFill="1" applyBorder="1" applyAlignment="1" applyProtection="1">
      <alignment horizontal="right" vertical="center" wrapText="1"/>
    </xf>
    <xf numFmtId="4" fontId="6" fillId="0" borderId="22" xfId="39" applyNumberFormat="1" applyFont="1" applyFill="1" applyBorder="1" applyAlignment="1" applyProtection="1">
      <alignment vertical="center" wrapText="1"/>
    </xf>
    <xf numFmtId="4" fontId="6" fillId="0" borderId="23" xfId="39" applyNumberFormat="1" applyFont="1" applyFill="1" applyBorder="1" applyAlignment="1" applyProtection="1">
      <alignment horizontal="right" vertical="center" wrapText="1"/>
    </xf>
    <xf numFmtId="2" fontId="6" fillId="0" borderId="0" xfId="0" applyNumberFormat="1" applyFont="1" applyFill="1" applyBorder="1" applyAlignment="1" applyProtection="1">
      <alignment vertical="top" wrapText="1"/>
    </xf>
    <xf numFmtId="167" fontId="3" fillId="0" borderId="0" xfId="39" applyFont="1" applyFill="1" applyBorder="1" applyAlignment="1" applyProtection="1">
      <alignment vertical="center" wrapText="1"/>
    </xf>
    <xf numFmtId="167" fontId="33" fillId="0" borderId="0" xfId="39" applyFont="1" applyFill="1" applyBorder="1" applyAlignment="1" applyProtection="1">
      <alignment vertical="center" wrapText="1"/>
    </xf>
    <xf numFmtId="167" fontId="30" fillId="0" borderId="0" xfId="39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3" fillId="25" borderId="21" xfId="36" applyNumberFormat="1" applyFont="1" applyFill="1" applyBorder="1" applyAlignment="1" applyProtection="1">
      <alignment horizontal="center" vertical="center" wrapText="1"/>
    </xf>
    <xf numFmtId="0" fontId="3" fillId="25" borderId="21" xfId="33" applyNumberFormat="1" applyFont="1" applyFill="1" applyBorder="1" applyAlignment="1" applyProtection="1">
      <alignment vertical="center" wrapText="1"/>
    </xf>
    <xf numFmtId="0" fontId="3" fillId="25" borderId="22" xfId="33" applyNumberFormat="1" applyFont="1" applyFill="1" applyBorder="1" applyAlignment="1" applyProtection="1">
      <alignment vertical="center" wrapText="1"/>
    </xf>
    <xf numFmtId="167" fontId="3" fillId="25" borderId="23" xfId="39" applyFont="1" applyFill="1" applyBorder="1" applyAlignment="1" applyProtection="1">
      <alignment vertical="center" wrapText="1"/>
    </xf>
    <xf numFmtId="39" fontId="3" fillId="25" borderId="24" xfId="39" applyNumberFormat="1" applyFont="1" applyFill="1" applyBorder="1" applyAlignment="1" applyProtection="1">
      <alignment vertical="center" wrapText="1"/>
    </xf>
    <xf numFmtId="0" fontId="1" fillId="25" borderId="0" xfId="0" applyNumberFormat="1" applyFont="1" applyFill="1" applyBorder="1" applyAlignment="1" applyProtection="1">
      <alignment horizontal="center" vertical="center"/>
    </xf>
    <xf numFmtId="0" fontId="6" fillId="25" borderId="0" xfId="0" applyNumberFormat="1" applyFont="1" applyFill="1" applyBorder="1" applyAlignment="1" applyProtection="1">
      <alignment vertical="top" wrapText="1"/>
    </xf>
    <xf numFmtId="39" fontId="31" fillId="25" borderId="0" xfId="0" applyNumberFormat="1" applyFont="1" applyFill="1" applyBorder="1" applyAlignment="1" applyProtection="1">
      <alignment horizontal="right" vertical="center"/>
    </xf>
    <xf numFmtId="39" fontId="3" fillId="25" borderId="24" xfId="40" applyNumberFormat="1" applyFont="1" applyFill="1" applyBorder="1" applyAlignment="1" applyProtection="1">
      <alignment vertical="center" wrapText="1"/>
    </xf>
    <xf numFmtId="0" fontId="1" fillId="25" borderId="0" xfId="0" applyNumberFormat="1" applyFont="1" applyFill="1" applyBorder="1" applyAlignment="1" applyProtection="1">
      <alignment vertical="center"/>
    </xf>
    <xf numFmtId="4" fontId="3" fillId="25" borderId="22" xfId="36" applyNumberFormat="1" applyFont="1" applyFill="1" applyBorder="1" applyAlignment="1" applyProtection="1">
      <alignment vertical="center" wrapText="1"/>
    </xf>
    <xf numFmtId="4" fontId="3" fillId="25" borderId="23" xfId="36" applyNumberFormat="1" applyFont="1" applyFill="1" applyBorder="1" applyAlignment="1" applyProtection="1">
      <alignment vertical="center" wrapText="1"/>
    </xf>
    <xf numFmtId="4" fontId="3" fillId="25" borderId="24" xfId="40" applyNumberFormat="1" applyFont="1" applyFill="1" applyBorder="1" applyAlignment="1" applyProtection="1">
      <alignment vertical="center" wrapText="1"/>
    </xf>
    <xf numFmtId="0" fontId="4" fillId="25" borderId="0" xfId="0" applyNumberFormat="1" applyFont="1" applyFill="1" applyBorder="1" applyAlignment="1" applyProtection="1">
      <alignment horizontal="left" vertical="center"/>
    </xf>
    <xf numFmtId="4" fontId="3" fillId="25" borderId="23" xfId="39" applyNumberFormat="1" applyFont="1" applyFill="1" applyBorder="1" applyAlignment="1" applyProtection="1">
      <alignment vertical="center" wrapText="1"/>
    </xf>
    <xf numFmtId="0" fontId="2" fillId="25" borderId="0" xfId="0" applyNumberFormat="1" applyFont="1" applyFill="1" applyBorder="1" applyAlignment="1" applyProtection="1">
      <alignment horizontal="center" vertical="center"/>
    </xf>
    <xf numFmtId="49" fontId="3" fillId="25" borderId="18" xfId="36" applyNumberFormat="1" applyFont="1" applyFill="1" applyBorder="1" applyAlignment="1" applyProtection="1">
      <alignment horizontal="center" vertical="center" wrapText="1"/>
    </xf>
    <xf numFmtId="0" fontId="3" fillId="25" borderId="18" xfId="33" applyNumberFormat="1" applyFont="1" applyFill="1" applyBorder="1" applyAlignment="1" applyProtection="1">
      <alignment vertical="center" wrapText="1"/>
    </xf>
    <xf numFmtId="0" fontId="3" fillId="25" borderId="19" xfId="33" applyNumberFormat="1" applyFont="1" applyFill="1" applyBorder="1" applyAlignment="1" applyProtection="1">
      <alignment vertical="center" wrapText="1"/>
    </xf>
    <xf numFmtId="0" fontId="3" fillId="25" borderId="20" xfId="33" applyNumberFormat="1" applyFont="1" applyFill="1" applyBorder="1" applyAlignment="1" applyProtection="1">
      <alignment vertical="center" wrapText="1"/>
    </xf>
    <xf numFmtId="39" fontId="3" fillId="25" borderId="26" xfId="4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49" fontId="2" fillId="24" borderId="21" xfId="36" applyNumberFormat="1" applyFont="1" applyFill="1" applyBorder="1" applyAlignment="1" applyProtection="1">
      <alignment horizontal="center" vertical="center" wrapText="1"/>
    </xf>
    <xf numFmtId="0" fontId="2" fillId="24" borderId="21" xfId="36" applyNumberFormat="1" applyFont="1" applyFill="1" applyBorder="1" applyAlignment="1" applyProtection="1">
      <alignment horizontal="left" vertical="center" wrapText="1"/>
    </xf>
    <xf numFmtId="0" fontId="2" fillId="24" borderId="21" xfId="36" applyNumberFormat="1" applyFont="1" applyFill="1" applyBorder="1" applyAlignment="1" applyProtection="1">
      <alignment horizontal="center" vertical="center" wrapText="1"/>
    </xf>
    <xf numFmtId="4" fontId="2" fillId="24" borderId="22" xfId="39" applyNumberFormat="1" applyFont="1" applyFill="1" applyBorder="1" applyAlignment="1" applyProtection="1">
      <alignment vertical="center" wrapText="1"/>
    </xf>
    <xf numFmtId="4" fontId="2" fillId="24" borderId="23" xfId="39" applyNumberFormat="1" applyFont="1" applyFill="1" applyBorder="1" applyAlignment="1" applyProtection="1">
      <alignment horizontal="right" vertical="center" wrapText="1"/>
    </xf>
    <xf numFmtId="4" fontId="2" fillId="24" borderId="24" xfId="39" applyNumberFormat="1" applyFont="1" applyFill="1" applyBorder="1" applyAlignment="1" applyProtection="1">
      <alignment vertical="center" wrapText="1"/>
    </xf>
    <xf numFmtId="39" fontId="39" fillId="0" borderId="0" xfId="0" applyNumberFormat="1" applyFont="1" applyFill="1" applyBorder="1" applyAlignment="1" applyProtection="1">
      <alignment horizontal="right" vertical="center"/>
    </xf>
    <xf numFmtId="0" fontId="39" fillId="0" borderId="0" xfId="0" applyNumberFormat="1" applyFont="1" applyFill="1" applyBorder="1" applyAlignment="1" applyProtection="1">
      <alignment horizontal="right" vertical="center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vertical="center"/>
    </xf>
    <xf numFmtId="39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6" fillId="0" borderId="21" xfId="36" applyNumberFormat="1" applyFont="1" applyFill="1" applyBorder="1" applyAlignment="1" applyProtection="1">
      <alignment horizontal="left" vertical="center" wrapText="1"/>
    </xf>
    <xf numFmtId="49" fontId="2" fillId="0" borderId="21" xfId="36" applyNumberFormat="1" applyFont="1" applyFill="1" applyBorder="1" applyAlignment="1" applyProtection="1">
      <alignment horizontal="center" vertical="center" wrapText="1"/>
    </xf>
    <xf numFmtId="0" fontId="2" fillId="0" borderId="21" xfId="36" applyNumberFormat="1" applyFont="1" applyFill="1" applyBorder="1" applyAlignment="1" applyProtection="1">
      <alignment horizontal="left" vertical="center" wrapText="1"/>
    </xf>
    <xf numFmtId="0" fontId="2" fillId="0" borderId="21" xfId="36" applyNumberFormat="1" applyFont="1" applyFill="1" applyBorder="1" applyAlignment="1" applyProtection="1">
      <alignment horizontal="center" vertical="center" wrapText="1"/>
    </xf>
    <xf numFmtId="4" fontId="2" fillId="0" borderId="22" xfId="39" applyNumberFormat="1" applyFont="1" applyFill="1" applyBorder="1" applyAlignment="1" applyProtection="1">
      <alignment vertical="center" wrapText="1"/>
    </xf>
    <xf numFmtId="4" fontId="2" fillId="0" borderId="23" xfId="39" applyNumberFormat="1" applyFont="1" applyFill="1" applyBorder="1" applyAlignment="1" applyProtection="1">
      <alignment horizontal="right" vertical="center" wrapText="1"/>
    </xf>
    <xf numFmtId="4" fontId="2" fillId="0" borderId="24" xfId="39" applyNumberFormat="1" applyFont="1" applyFill="1" applyBorder="1" applyAlignment="1" applyProtection="1">
      <alignment vertical="center" wrapText="1"/>
    </xf>
    <xf numFmtId="4" fontId="6" fillId="0" borderId="23" xfId="39" applyNumberFormat="1" applyFont="1" applyFill="1" applyBorder="1" applyAlignment="1" applyProtection="1">
      <alignment vertical="center" wrapText="1"/>
    </xf>
    <xf numFmtId="0" fontId="29" fillId="0" borderId="21" xfId="36" applyNumberFormat="1" applyFont="1" applyFill="1" applyBorder="1" applyAlignment="1" applyProtection="1">
      <alignment horizontal="center" vertical="center" wrapText="1"/>
    </xf>
    <xf numFmtId="4" fontId="29" fillId="0" borderId="22" xfId="39" applyNumberFormat="1" applyFont="1" applyFill="1" applyBorder="1" applyAlignment="1" applyProtection="1">
      <alignment vertical="center" wrapText="1"/>
    </xf>
    <xf numFmtId="4" fontId="29" fillId="0" borderId="23" xfId="39" applyNumberFormat="1" applyFont="1" applyFill="1" applyBorder="1" applyAlignment="1" applyProtection="1">
      <alignment vertical="center" wrapText="1"/>
    </xf>
    <xf numFmtId="0" fontId="34" fillId="0" borderId="0" xfId="0" applyNumberFormat="1" applyFont="1" applyFill="1" applyBorder="1" applyAlignment="1" applyProtection="1">
      <alignment horizontal="left" vertical="center"/>
    </xf>
    <xf numFmtId="39" fontId="35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vertical="center"/>
    </xf>
    <xf numFmtId="0" fontId="29" fillId="0" borderId="0" xfId="36" applyNumberFormat="1" applyFont="1" applyFill="1" applyBorder="1" applyAlignment="1" applyProtection="1">
      <alignment horizontal="left" vertical="center" wrapText="1"/>
    </xf>
    <xf numFmtId="0" fontId="1" fillId="0" borderId="0" xfId="50" applyNumberFormat="1" applyFill="1" applyBorder="1" applyAlignment="1" applyProtection="1"/>
    <xf numFmtId="167" fontId="37" fillId="0" borderId="0" xfId="39" applyFont="1" applyAlignment="1">
      <alignment horizontal="center" vertical="top"/>
    </xf>
    <xf numFmtId="0" fontId="1" fillId="0" borderId="0" xfId="50" applyNumberFormat="1" applyFill="1" applyBorder="1" applyAlignment="1" applyProtection="1">
      <alignment vertical="center"/>
    </xf>
    <xf numFmtId="0" fontId="26" fillId="0" borderId="0" xfId="50" applyNumberFormat="1" applyFont="1" applyFill="1" applyBorder="1" applyAlignment="1">
      <alignment horizontal="center" vertical="top"/>
    </xf>
    <xf numFmtId="167" fontId="26" fillId="0" borderId="0" xfId="39" applyFont="1" applyFill="1" applyBorder="1" applyAlignment="1">
      <alignment horizontal="left" vertical="top"/>
    </xf>
    <xf numFmtId="0" fontId="1" fillId="0" borderId="0" xfId="50" applyFont="1" applyFill="1"/>
    <xf numFmtId="0" fontId="1" fillId="0" borderId="36" xfId="50" applyFill="1" applyBorder="1" applyAlignment="1">
      <alignment vertical="center"/>
    </xf>
    <xf numFmtId="166" fontId="1" fillId="0" borderId="36" xfId="50" applyNumberFormat="1" applyFill="1" applyBorder="1" applyAlignment="1" applyProtection="1">
      <alignment vertical="center"/>
    </xf>
    <xf numFmtId="9" fontId="0" fillId="0" borderId="36" xfId="52" applyFont="1" applyBorder="1" applyAlignment="1">
      <alignment vertical="center"/>
    </xf>
    <xf numFmtId="0" fontId="26" fillId="0" borderId="0" xfId="50" applyFont="1" applyFill="1" applyBorder="1" applyAlignment="1">
      <alignment horizontal="right"/>
    </xf>
    <xf numFmtId="166" fontId="26" fillId="0" borderId="0" xfId="50" applyNumberFormat="1" applyFont="1" applyFill="1" applyBorder="1"/>
    <xf numFmtId="0" fontId="1" fillId="0" borderId="0" xfId="50" applyFill="1" applyBorder="1"/>
    <xf numFmtId="166" fontId="26" fillId="0" borderId="11" xfId="50" applyNumberFormat="1" applyFont="1" applyBorder="1" applyAlignment="1">
      <alignment vertical="center"/>
    </xf>
    <xf numFmtId="0" fontId="1" fillId="26" borderId="11" xfId="50" applyFill="1" applyBorder="1" applyAlignment="1">
      <alignment vertical="center"/>
    </xf>
    <xf numFmtId="166" fontId="1" fillId="0" borderId="38" xfId="50" applyNumberFormat="1" applyFill="1" applyBorder="1" applyAlignment="1" applyProtection="1">
      <alignment vertical="center"/>
    </xf>
    <xf numFmtId="166" fontId="26" fillId="27" borderId="12" xfId="50" applyNumberFormat="1" applyFont="1" applyFill="1" applyBorder="1" applyAlignment="1">
      <alignment vertical="center"/>
    </xf>
    <xf numFmtId="9" fontId="0" fillId="0" borderId="36" xfId="49" applyNumberFormat="1" applyFont="1" applyBorder="1" applyAlignment="1">
      <alignment vertical="center"/>
    </xf>
    <xf numFmtId="167" fontId="26" fillId="0" borderId="29" xfId="39" applyFont="1" applyBorder="1" applyAlignment="1">
      <alignment horizontal="right" vertical="top"/>
    </xf>
    <xf numFmtId="0" fontId="1" fillId="0" borderId="40" xfId="50" applyFill="1" applyBorder="1" applyAlignment="1">
      <alignment vertical="center"/>
    </xf>
    <xf numFmtId="166" fontId="1" fillId="0" borderId="40" xfId="50" applyNumberFormat="1" applyFill="1" applyBorder="1" applyAlignment="1" applyProtection="1">
      <alignment vertical="center"/>
    </xf>
    <xf numFmtId="9" fontId="0" fillId="0" borderId="40" xfId="49" applyNumberFormat="1" applyFont="1" applyBorder="1" applyAlignment="1">
      <alignment vertical="center"/>
    </xf>
    <xf numFmtId="9" fontId="0" fillId="0" borderId="40" xfId="52" applyFont="1" applyBorder="1" applyAlignment="1">
      <alignment vertical="center"/>
    </xf>
    <xf numFmtId="166" fontId="1" fillId="0" borderId="41" xfId="50" applyNumberFormat="1" applyFill="1" applyBorder="1" applyAlignment="1" applyProtection="1">
      <alignment vertical="center"/>
    </xf>
    <xf numFmtId="39" fontId="43" fillId="0" borderId="0" xfId="0" applyNumberFormat="1" applyFont="1" applyFill="1" applyBorder="1" applyAlignment="1" applyProtection="1">
      <alignment horizontal="right" vertical="center"/>
    </xf>
    <xf numFmtId="0" fontId="43" fillId="0" borderId="0" xfId="0" applyNumberFormat="1" applyFont="1" applyFill="1" applyBorder="1" applyAlignment="1" applyProtection="1">
      <alignment horizontal="right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vertical="center"/>
    </xf>
    <xf numFmtId="167" fontId="26" fillId="0" borderId="29" xfId="39" applyFont="1" applyFill="1" applyBorder="1" applyAlignment="1">
      <alignment vertical="center"/>
    </xf>
    <xf numFmtId="0" fontId="26" fillId="0" borderId="30" xfId="50" applyNumberFormat="1" applyFont="1" applyFill="1" applyBorder="1" applyAlignment="1">
      <alignment vertical="center"/>
    </xf>
    <xf numFmtId="166" fontId="26" fillId="0" borderId="30" xfId="51" applyNumberFormat="1" applyFont="1" applyFill="1" applyBorder="1" applyAlignment="1">
      <alignment horizontal="right" vertical="center"/>
    </xf>
    <xf numFmtId="167" fontId="26" fillId="0" borderId="32" xfId="39" applyFont="1" applyFill="1" applyBorder="1" applyAlignment="1">
      <alignment vertical="center"/>
    </xf>
    <xf numFmtId="0" fontId="26" fillId="0" borderId="0" xfId="50" applyNumberFormat="1" applyFont="1" applyFill="1" applyBorder="1" applyAlignment="1">
      <alignment vertical="center"/>
    </xf>
    <xf numFmtId="166" fontId="26" fillId="0" borderId="0" xfId="51" applyNumberFormat="1" applyFont="1" applyFill="1" applyBorder="1" applyAlignment="1">
      <alignment horizontal="right" vertical="center"/>
    </xf>
    <xf numFmtId="167" fontId="26" fillId="0" borderId="10" xfId="39" applyFont="1" applyFill="1" applyBorder="1" applyAlignment="1">
      <alignment vertical="center"/>
    </xf>
    <xf numFmtId="0" fontId="26" fillId="0" borderId="11" xfId="50" applyFont="1" applyFill="1" applyBorder="1" applyAlignment="1">
      <alignment vertical="center" wrapText="1"/>
    </xf>
    <xf numFmtId="166" fontId="26" fillId="0" borderId="11" xfId="51" applyNumberFormat="1" applyFont="1" applyFill="1" applyBorder="1" applyAlignment="1">
      <alignment horizontal="right" vertical="center"/>
    </xf>
    <xf numFmtId="0" fontId="1" fillId="0" borderId="43" xfId="50" applyFill="1" applyBorder="1" applyAlignment="1">
      <alignment vertical="center"/>
    </xf>
    <xf numFmtId="166" fontId="1" fillId="0" borderId="43" xfId="50" applyNumberFormat="1" applyFill="1" applyBorder="1" applyAlignment="1" applyProtection="1">
      <alignment vertical="center"/>
    </xf>
    <xf numFmtId="9" fontId="0" fillId="0" borderId="43" xfId="49" applyNumberFormat="1" applyFont="1" applyBorder="1" applyAlignment="1">
      <alignment vertical="center"/>
    </xf>
    <xf numFmtId="9" fontId="0" fillId="0" borderId="43" xfId="52" applyFont="1" applyBorder="1" applyAlignment="1">
      <alignment vertical="center"/>
    </xf>
    <xf numFmtId="166" fontId="1" fillId="0" borderId="44" xfId="50" applyNumberFormat="1" applyFill="1" applyBorder="1" applyAlignment="1" applyProtection="1">
      <alignment vertical="center"/>
    </xf>
    <xf numFmtId="0" fontId="1" fillId="0" borderId="36" xfId="50" applyFill="1" applyBorder="1" applyAlignment="1">
      <alignment vertical="center" wrapText="1"/>
    </xf>
    <xf numFmtId="0" fontId="26" fillId="0" borderId="42" xfId="50" applyFont="1" applyFill="1" applyBorder="1" applyAlignment="1">
      <alignment horizontal="center" vertical="center"/>
    </xf>
    <xf numFmtId="0" fontId="26" fillId="0" borderId="37" xfId="50" applyFont="1" applyFill="1" applyBorder="1" applyAlignment="1">
      <alignment horizontal="center" vertical="center"/>
    </xf>
    <xf numFmtId="0" fontId="26" fillId="0" borderId="39" xfId="50" applyFont="1" applyFill="1" applyBorder="1" applyAlignment="1">
      <alignment horizontal="center" vertical="center"/>
    </xf>
    <xf numFmtId="0" fontId="26" fillId="27" borderId="29" xfId="50" applyFont="1" applyFill="1" applyBorder="1" applyAlignment="1">
      <alignment horizontal="center" vertical="center"/>
    </xf>
    <xf numFmtId="0" fontId="26" fillId="27" borderId="30" xfId="50" applyFont="1" applyFill="1" applyBorder="1" applyAlignment="1">
      <alignment horizontal="center" vertical="center"/>
    </xf>
    <xf numFmtId="9" fontId="26" fillId="27" borderId="30" xfId="52" applyFont="1" applyFill="1" applyBorder="1" applyAlignment="1">
      <alignment horizontal="center" vertical="center"/>
    </xf>
    <xf numFmtId="9" fontId="26" fillId="27" borderId="31" xfId="52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 applyProtection="1">
      <alignment horizontal="center" vertical="center"/>
    </xf>
    <xf numFmtId="9" fontId="1" fillId="0" borderId="43" xfId="49" applyFont="1" applyFill="1" applyBorder="1" applyAlignment="1" applyProtection="1">
      <alignment vertical="center"/>
    </xf>
    <xf numFmtId="9" fontId="1" fillId="0" borderId="36" xfId="49" applyFont="1" applyFill="1" applyBorder="1" applyAlignment="1" applyProtection="1">
      <alignment vertical="center"/>
    </xf>
    <xf numFmtId="9" fontId="1" fillId="0" borderId="40" xfId="49" applyFont="1" applyFill="1" applyBorder="1" applyAlignment="1" applyProtection="1">
      <alignment vertical="center"/>
    </xf>
    <xf numFmtId="9" fontId="0" fillId="0" borderId="43" xfId="49" applyFont="1" applyBorder="1" applyAlignment="1">
      <alignment vertical="center"/>
    </xf>
    <xf numFmtId="9" fontId="0" fillId="0" borderId="36" xfId="49" applyFont="1" applyBorder="1" applyAlignment="1">
      <alignment vertical="center"/>
    </xf>
    <xf numFmtId="9" fontId="0" fillId="0" borderId="40" xfId="49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1" fillId="0" borderId="27" xfId="50" applyBorder="1" applyAlignment="1">
      <alignment vertical="center"/>
    </xf>
    <xf numFmtId="0" fontId="1" fillId="0" borderId="28" xfId="50" applyBorder="1" applyAlignment="1">
      <alignment vertical="center"/>
    </xf>
    <xf numFmtId="10" fontId="1" fillId="0" borderId="28" xfId="50" applyNumberFormat="1" applyBorder="1" applyAlignment="1">
      <alignment vertical="center"/>
    </xf>
    <xf numFmtId="166" fontId="41" fillId="0" borderId="25" xfId="50" applyNumberFormat="1" applyFont="1" applyFill="1" applyBorder="1" applyAlignment="1">
      <alignment vertical="center"/>
    </xf>
    <xf numFmtId="0" fontId="7" fillId="24" borderId="29" xfId="35" applyFont="1" applyFill="1" applyBorder="1" applyAlignment="1" applyProtection="1">
      <alignment horizontal="left" vertical="top" wrapText="1"/>
      <protection hidden="1"/>
    </xf>
    <xf numFmtId="0" fontId="7" fillId="24" borderId="30" xfId="35" applyFont="1" applyFill="1" applyBorder="1" applyAlignment="1" applyProtection="1">
      <alignment horizontal="left" vertical="top" wrapText="1"/>
      <protection hidden="1"/>
    </xf>
    <xf numFmtId="0" fontId="7" fillId="24" borderId="31" xfId="35" applyFont="1" applyFill="1" applyBorder="1" applyAlignment="1" applyProtection="1">
      <alignment horizontal="left" vertical="top" wrapText="1"/>
      <protection hidden="1"/>
    </xf>
    <xf numFmtId="49" fontId="6" fillId="24" borderId="10" xfId="35" applyNumberFormat="1" applyFont="1" applyFill="1" applyBorder="1" applyAlignment="1" applyProtection="1">
      <alignment horizontal="center" vertical="center" wrapText="1"/>
      <protection hidden="1"/>
    </xf>
    <xf numFmtId="49" fontId="6" fillId="24" borderId="12" xfId="35" applyNumberFormat="1" applyFont="1" applyFill="1" applyBorder="1" applyAlignment="1" applyProtection="1">
      <alignment horizontal="center" vertical="center" wrapText="1"/>
      <protection hidden="1"/>
    </xf>
    <xf numFmtId="49" fontId="6" fillId="24" borderId="11" xfId="35" applyNumberFormat="1" applyFont="1" applyFill="1" applyBorder="1" applyAlignment="1" applyProtection="1">
      <alignment horizontal="center" vertical="center" wrapText="1"/>
      <protection hidden="1"/>
    </xf>
    <xf numFmtId="0" fontId="7" fillId="24" borderId="29" xfId="35" applyFont="1" applyFill="1" applyBorder="1" applyAlignment="1" applyProtection="1">
      <alignment vertical="center" wrapText="1"/>
      <protection hidden="1"/>
    </xf>
    <xf numFmtId="0" fontId="7" fillId="24" borderId="30" xfId="35" applyFont="1" applyFill="1" applyBorder="1" applyAlignment="1" applyProtection="1">
      <alignment vertical="center" wrapText="1"/>
      <protection hidden="1"/>
    </xf>
    <xf numFmtId="0" fontId="7" fillId="24" borderId="31" xfId="35" applyFont="1" applyFill="1" applyBorder="1" applyAlignment="1" applyProtection="1">
      <alignment vertical="center" wrapText="1"/>
      <protection hidden="1"/>
    </xf>
    <xf numFmtId="49" fontId="1" fillId="0" borderId="0" xfId="35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0" xfId="35" applyNumberFormat="1" applyFont="1" applyFill="1" applyBorder="1" applyAlignment="1" applyProtection="1">
      <alignment horizontal="left" vertical="center" wrapText="1" indent="1"/>
      <protection hidden="1"/>
    </xf>
    <xf numFmtId="0" fontId="7" fillId="24" borderId="29" xfId="35" applyFont="1" applyFill="1" applyBorder="1" applyAlignment="1" applyProtection="1">
      <alignment horizontal="left" vertical="center" wrapText="1"/>
      <protection hidden="1"/>
    </xf>
    <xf numFmtId="0" fontId="7" fillId="24" borderId="31" xfId="35" applyFont="1" applyFill="1" applyBorder="1" applyAlignment="1" applyProtection="1">
      <alignment horizontal="left" vertical="center" wrapText="1"/>
      <protection hidden="1"/>
    </xf>
    <xf numFmtId="0" fontId="28" fillId="0" borderId="0" xfId="35" applyNumberFormat="1" applyFont="1" applyFill="1" applyBorder="1" applyAlignment="1" applyProtection="1">
      <alignment horizontal="right" vertical="center" wrapText="1"/>
      <protection hidden="1"/>
    </xf>
    <xf numFmtId="0" fontId="26" fillId="0" borderId="27" xfId="35" applyNumberFormat="1" applyFont="1" applyFill="1" applyBorder="1" applyAlignment="1" applyProtection="1">
      <alignment horizontal="center" vertical="center"/>
      <protection hidden="1"/>
    </xf>
    <xf numFmtId="0" fontId="26" fillId="0" borderId="28" xfId="35" applyNumberFormat="1" applyFont="1" applyFill="1" applyBorder="1" applyAlignment="1" applyProtection="1">
      <alignment horizontal="center" vertical="center"/>
      <protection hidden="1"/>
    </xf>
    <xf numFmtId="0" fontId="26" fillId="0" borderId="25" xfId="35" applyNumberFormat="1" applyFont="1" applyFill="1" applyBorder="1" applyAlignment="1" applyProtection="1">
      <alignment horizontal="center" vertical="center"/>
      <protection hidden="1"/>
    </xf>
    <xf numFmtId="4" fontId="3" fillId="0" borderId="15" xfId="34" applyNumberFormat="1" applyFont="1" applyFill="1" applyBorder="1" applyAlignment="1" applyProtection="1">
      <alignment horizontal="center" vertical="center" wrapText="1"/>
      <protection locked="0"/>
    </xf>
    <xf numFmtId="4" fontId="3" fillId="0" borderId="15" xfId="34" applyNumberFormat="1" applyFont="1" applyFill="1" applyBorder="1" applyAlignment="1" applyProtection="1">
      <alignment horizontal="center" vertical="center"/>
      <protection locked="0"/>
    </xf>
    <xf numFmtId="4" fontId="3" fillId="0" borderId="29" xfId="39" applyNumberFormat="1" applyFont="1" applyFill="1" applyBorder="1" applyAlignment="1" applyProtection="1">
      <alignment horizontal="center" vertical="center"/>
      <protection locked="0"/>
    </xf>
    <xf numFmtId="4" fontId="3" fillId="0" borderId="10" xfId="39" applyNumberFormat="1" applyFont="1" applyFill="1" applyBorder="1" applyAlignment="1" applyProtection="1">
      <alignment horizontal="center" vertical="center"/>
      <protection locked="0"/>
    </xf>
    <xf numFmtId="0" fontId="37" fillId="0" borderId="29" xfId="0" applyNumberFormat="1" applyFont="1" applyFill="1" applyBorder="1" applyAlignment="1" applyProtection="1">
      <alignment horizontal="center" vertical="center"/>
    </xf>
    <xf numFmtId="0" fontId="37" fillId="0" borderId="30" xfId="0" applyNumberFormat="1" applyFont="1" applyFill="1" applyBorder="1" applyAlignment="1" applyProtection="1">
      <alignment horizontal="center" vertical="center"/>
    </xf>
    <xf numFmtId="0" fontId="37" fillId="0" borderId="31" xfId="0" applyNumberFormat="1" applyFont="1" applyFill="1" applyBorder="1" applyAlignment="1" applyProtection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" fontId="3" fillId="0" borderId="34" xfId="34" applyNumberFormat="1" applyFont="1" applyFill="1" applyBorder="1" applyAlignment="1" applyProtection="1">
      <alignment horizontal="center" vertical="center"/>
      <protection locked="0"/>
    </xf>
    <xf numFmtId="4" fontId="3" fillId="0" borderId="35" xfId="34" applyNumberFormat="1" applyFont="1" applyFill="1" applyBorder="1" applyAlignment="1" applyProtection="1">
      <alignment horizontal="center" vertical="center"/>
      <protection locked="0"/>
    </xf>
    <xf numFmtId="49" fontId="26" fillId="0" borderId="15" xfId="35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35" applyNumberFormat="1" applyFont="1" applyFill="1" applyBorder="1" applyAlignment="1" applyProtection="1">
      <alignment vertical="center" wrapText="1"/>
      <protection hidden="1"/>
    </xf>
    <xf numFmtId="4" fontId="2" fillId="0" borderId="27" xfId="31" applyNumberFormat="1" applyFont="1" applyFill="1" applyBorder="1" applyAlignment="1" applyProtection="1">
      <alignment horizontal="left" vertical="top" wrapText="1"/>
      <protection hidden="1"/>
    </xf>
    <xf numFmtId="4" fontId="6" fillId="0" borderId="25" xfId="31" applyNumberFormat="1" applyFont="1" applyFill="1" applyBorder="1" applyAlignment="1" applyProtection="1">
      <alignment horizontal="left" vertical="top" wrapText="1"/>
      <protection hidden="1"/>
    </xf>
    <xf numFmtId="0" fontId="6" fillId="0" borderId="27" xfId="35" applyNumberFormat="1" applyFont="1" applyFill="1" applyBorder="1" applyAlignment="1" applyProtection="1">
      <alignment horizontal="justify" vertical="center" wrapText="1"/>
      <protection hidden="1"/>
    </xf>
    <xf numFmtId="0" fontId="6" fillId="0" borderId="28" xfId="35" applyNumberFormat="1" applyFont="1" applyFill="1" applyBorder="1" applyAlignment="1" applyProtection="1">
      <alignment horizontal="justify" vertical="center" wrapText="1"/>
      <protection hidden="1"/>
    </xf>
    <xf numFmtId="0" fontId="6" fillId="0" borderId="25" xfId="35" applyNumberFormat="1" applyFont="1" applyFill="1" applyBorder="1" applyAlignment="1" applyProtection="1">
      <alignment horizontal="justify" vertical="center" wrapText="1"/>
      <protection hidden="1"/>
    </xf>
    <xf numFmtId="0" fontId="2" fillId="0" borderId="15" xfId="35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35" applyNumberFormat="1" applyFont="1" applyFill="1" applyBorder="1" applyAlignment="1" applyProtection="1">
      <alignment horizontal="center" vertical="center" wrapText="1"/>
      <protection hidden="1"/>
    </xf>
    <xf numFmtId="4" fontId="26" fillId="0" borderId="15" xfId="31" applyNumberFormat="1" applyFont="1" applyFill="1" applyBorder="1" applyAlignment="1" applyProtection="1">
      <alignment horizontal="center" vertical="center" wrapText="1"/>
      <protection hidden="1"/>
    </xf>
    <xf numFmtId="0" fontId="6" fillId="0" borderId="27" xfId="35" applyNumberFormat="1" applyFont="1" applyFill="1" applyBorder="1" applyAlignment="1" applyProtection="1">
      <alignment vertical="center" wrapText="1"/>
      <protection hidden="1"/>
    </xf>
    <xf numFmtId="0" fontId="6" fillId="0" borderId="28" xfId="35" applyNumberFormat="1" applyFont="1" applyFill="1" applyBorder="1" applyAlignment="1" applyProtection="1">
      <alignment vertical="center" wrapText="1"/>
      <protection hidden="1"/>
    </xf>
    <xf numFmtId="0" fontId="6" fillId="0" borderId="25" xfId="35" applyNumberFormat="1" applyFont="1" applyFill="1" applyBorder="1" applyAlignment="1" applyProtection="1">
      <alignment vertical="center" wrapText="1"/>
      <protection hidden="1"/>
    </xf>
    <xf numFmtId="0" fontId="37" fillId="0" borderId="0" xfId="50" applyFont="1" applyBorder="1" applyAlignment="1">
      <alignment horizontal="center"/>
    </xf>
    <xf numFmtId="167" fontId="45" fillId="0" borderId="0" xfId="39" applyFont="1" applyBorder="1" applyAlignment="1">
      <alignment horizontal="center" vertical="top" wrapText="1"/>
    </xf>
    <xf numFmtId="167" fontId="45" fillId="0" borderId="0" xfId="39" applyFont="1" applyBorder="1" applyAlignment="1">
      <alignment horizontal="center" vertical="top"/>
    </xf>
    <xf numFmtId="167" fontId="26" fillId="0" borderId="30" xfId="39" applyFont="1" applyBorder="1" applyAlignment="1">
      <alignment horizontal="center" vertical="top"/>
    </xf>
    <xf numFmtId="167" fontId="26" fillId="0" borderId="31" xfId="39" applyFont="1" applyBorder="1" applyAlignment="1">
      <alignment horizontal="center" vertical="top"/>
    </xf>
    <xf numFmtId="0" fontId="27" fillId="0" borderId="10" xfId="50" applyNumberFormat="1" applyFont="1" applyFill="1" applyBorder="1" applyAlignment="1">
      <alignment horizontal="center" vertical="center"/>
    </xf>
    <xf numFmtId="0" fontId="27" fillId="0" borderId="11" xfId="50" applyNumberFormat="1" applyFont="1" applyFill="1" applyBorder="1" applyAlignment="1">
      <alignment horizontal="center" vertical="center"/>
    </xf>
    <xf numFmtId="0" fontId="27" fillId="0" borderId="12" xfId="50" applyNumberFormat="1" applyFont="1" applyFill="1" applyBorder="1" applyAlignment="1">
      <alignment horizontal="center" vertical="center"/>
    </xf>
    <xf numFmtId="0" fontId="26" fillId="0" borderId="10" xfId="50" applyFont="1" applyFill="1" applyBorder="1" applyAlignment="1">
      <alignment horizontal="right" vertical="center"/>
    </xf>
    <xf numFmtId="0" fontId="26" fillId="0" borderId="11" xfId="50" applyFont="1" applyFill="1" applyBorder="1" applyAlignment="1">
      <alignment horizontal="right" vertical="center"/>
    </xf>
    <xf numFmtId="0" fontId="26" fillId="0" borderId="28" xfId="50" applyFont="1" applyFill="1" applyBorder="1" applyAlignment="1">
      <alignment horizontal="right" vertical="center"/>
    </xf>
    <xf numFmtId="0" fontId="44" fillId="0" borderId="29" xfId="35" applyNumberFormat="1" applyFont="1" applyFill="1" applyBorder="1" applyAlignment="1" applyProtection="1">
      <alignment horizontal="center" vertical="center" wrapText="1"/>
      <protection hidden="1"/>
    </xf>
    <xf numFmtId="0" fontId="44" fillId="0" borderId="30" xfId="35" applyNumberFormat="1" applyFont="1" applyFill="1" applyBorder="1" applyAlignment="1" applyProtection="1">
      <alignment horizontal="center" vertical="center" wrapText="1"/>
      <protection hidden="1"/>
    </xf>
    <xf numFmtId="0" fontId="44" fillId="0" borderId="31" xfId="35" applyNumberFormat="1" applyFont="1" applyFill="1" applyBorder="1" applyAlignment="1" applyProtection="1">
      <alignment horizontal="center" vertical="center" wrapText="1"/>
      <protection hidden="1"/>
    </xf>
    <xf numFmtId="4" fontId="26" fillId="0" borderId="32" xfId="31" applyNumberFormat="1" applyFont="1" applyFill="1" applyBorder="1" applyAlignment="1" applyProtection="1">
      <alignment horizontal="center" vertical="center" wrapText="1"/>
      <protection hidden="1"/>
    </xf>
    <xf numFmtId="4" fontId="26" fillId="0" borderId="0" xfId="31" applyNumberFormat="1" applyFont="1" applyFill="1" applyBorder="1" applyAlignment="1" applyProtection="1">
      <alignment horizontal="center" vertical="center" wrapText="1"/>
      <protection hidden="1"/>
    </xf>
    <xf numFmtId="4" fontId="26" fillId="0" borderId="33" xfId="31" applyNumberFormat="1" applyFont="1" applyFill="1" applyBorder="1" applyAlignment="1" applyProtection="1">
      <alignment horizontal="center" vertical="center" wrapText="1"/>
      <protection hidden="1"/>
    </xf>
    <xf numFmtId="166" fontId="26" fillId="0" borderId="32" xfId="51" applyNumberFormat="1" applyFont="1" applyFill="1" applyBorder="1" applyAlignment="1">
      <alignment horizontal="center" vertical="center"/>
    </xf>
    <xf numFmtId="166" fontId="26" fillId="0" borderId="0" xfId="51" applyNumberFormat="1" applyFont="1" applyFill="1" applyBorder="1" applyAlignment="1">
      <alignment horizontal="center" vertical="center"/>
    </xf>
    <xf numFmtId="166" fontId="26" fillId="0" borderId="33" xfId="51" applyNumberFormat="1" applyFont="1" applyFill="1" applyBorder="1" applyAlignment="1">
      <alignment horizontal="center" vertical="center"/>
    </xf>
    <xf numFmtId="0" fontId="1" fillId="0" borderId="10" xfId="50" applyNumberFormat="1" applyFill="1" applyBorder="1" applyAlignment="1" applyProtection="1">
      <alignment horizontal="center" vertical="center"/>
    </xf>
    <xf numFmtId="0" fontId="1" fillId="0" borderId="11" xfId="50" applyNumberFormat="1" applyFill="1" applyBorder="1" applyAlignment="1" applyProtection="1">
      <alignment horizontal="center" vertical="center"/>
    </xf>
    <xf numFmtId="0" fontId="1" fillId="0" borderId="12" xfId="50" applyNumberFormat="1" applyFill="1" applyBorder="1" applyAlignment="1" applyProtection="1">
      <alignment horizontal="center" vertical="center"/>
    </xf>
  </cellXfs>
  <cellStyles count="5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 2" xfId="31"/>
    <cellStyle name="Moeda 3" xfId="51"/>
    <cellStyle name="Neutra" xfId="32" builtinId="28" customBuiltin="1"/>
    <cellStyle name="Normal" xfId="0" builtinId="0"/>
    <cellStyle name="Normal 2" xfId="33"/>
    <cellStyle name="Normal 3" xfId="50"/>
    <cellStyle name="Normal_Caderno Preços_AGO03_Regulamentado" xfId="34"/>
    <cellStyle name="Normal_Tabela - 09-09-2010" xfId="35"/>
    <cellStyle name="Normal_Tabela Base-24-09-2010" xfId="36"/>
    <cellStyle name="Nota" xfId="37" builtinId="10" customBuiltin="1"/>
    <cellStyle name="Porcentagem" xfId="49" builtinId="5"/>
    <cellStyle name="Porcentagem 2" xfId="52"/>
    <cellStyle name="Saída" xfId="38" builtinId="21" customBuiltin="1"/>
    <cellStyle name="Separador de milhares" xfId="39" builtinId="3"/>
    <cellStyle name="Separador de milhares 2" xfId="40"/>
    <cellStyle name="Texto de Aviso" xfId="41" builtinId="11" customBuiltin="1"/>
    <cellStyle name="Texto Explicativo" xfId="42" builtinId="53" customBuiltin="1"/>
    <cellStyle name="Título" xfId="43" builtinId="15" customBuiltin="1"/>
    <cellStyle name="Título 1" xfId="44" builtinId="16" customBuiltin="1"/>
    <cellStyle name="Título 2" xfId="45" builtinId="17" customBuiltin="1"/>
    <cellStyle name="Título 3" xfId="46" builtinId="18" customBuiltin="1"/>
    <cellStyle name="Título 4" xfId="47" builtinId="19" customBuiltin="1"/>
    <cellStyle name="Total" xfId="4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118856</xdr:colOff>
      <xdr:row>0</xdr:row>
      <xdr:rowOff>32717</xdr:rowOff>
    </xdr:from>
    <xdr:to>
      <xdr:col>1</xdr:col>
      <xdr:colOff>289891</xdr:colOff>
      <xdr:row>4</xdr:row>
      <xdr:rowOff>107725</xdr:rowOff>
    </xdr:to>
    <xdr:pic>
      <xdr:nvPicPr>
        <xdr:cNvPr id="9218" name="Picture 2" descr="Logo Prefeitura Retra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856" y="32717"/>
          <a:ext cx="750818" cy="83700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0" descr="LOGO FORTALEZA BEL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12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GLOBO ENGENHARIA E ARQUITETURA 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1701546</xdr:colOff>
      <xdr:row>0</xdr:row>
      <xdr:rowOff>42071</xdr:rowOff>
    </xdr:to>
    <xdr:pic>
      <xdr:nvPicPr>
        <xdr:cNvPr id="5" name="Imagem 4" descr="Logo PMF 201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38100"/>
          <a:ext cx="1971675" cy="58903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1790700</xdr:colOff>
      <xdr:row>2</xdr:row>
      <xdr:rowOff>7025</xdr:rowOff>
    </xdr:to>
    <xdr:pic>
      <xdr:nvPicPr>
        <xdr:cNvPr id="6" name="Imagem 5" descr="Logo PMF 201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4300" y="95250"/>
          <a:ext cx="2000250" cy="59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view="pageBreakPreview" topLeftCell="A181" zoomScale="115" zoomScaleNormal="115" zoomScaleSheetLayoutView="115" workbookViewId="0">
      <selection activeCell="A9" sqref="A9:F9"/>
    </sheetView>
  </sheetViews>
  <sheetFormatPr defaultRowHeight="12"/>
  <cols>
    <col min="1" max="1" width="8.7109375" style="23" customWidth="1"/>
    <col min="2" max="2" width="55.7109375" style="8" customWidth="1"/>
    <col min="3" max="3" width="5.7109375" style="24" customWidth="1"/>
    <col min="4" max="5" width="10.7109375" style="25" customWidth="1"/>
    <col min="6" max="6" width="13.7109375" style="26" customWidth="1"/>
    <col min="7" max="7" width="11.7109375" style="7" customWidth="1"/>
    <col min="8" max="8" width="11" style="7" customWidth="1"/>
    <col min="9" max="9" width="11.5703125" style="7" customWidth="1"/>
    <col min="10" max="10" width="10" style="7" bestFit="1" customWidth="1"/>
    <col min="11" max="16384" width="9.140625" style="7"/>
  </cols>
  <sheetData>
    <row r="1" spans="1:10" s="6" customFormat="1" ht="15.75">
      <c r="A1" s="207" t="s">
        <v>8</v>
      </c>
      <c r="B1" s="208"/>
      <c r="C1" s="208"/>
      <c r="D1" s="208"/>
      <c r="E1" s="208"/>
      <c r="F1" s="209"/>
    </row>
    <row r="2" spans="1:10" s="6" customFormat="1" ht="15">
      <c r="A2" s="210" t="s">
        <v>43</v>
      </c>
      <c r="B2" s="211"/>
      <c r="C2" s="211"/>
      <c r="D2" s="211"/>
      <c r="E2" s="211"/>
      <c r="F2" s="212"/>
    </row>
    <row r="3" spans="1:10" s="6" customFormat="1" ht="15">
      <c r="A3" s="213" t="s">
        <v>9</v>
      </c>
      <c r="B3" s="214"/>
      <c r="C3" s="214"/>
      <c r="D3" s="214"/>
      <c r="E3" s="214"/>
      <c r="F3" s="215"/>
    </row>
    <row r="4" spans="1:10" s="6" customFormat="1" ht="14.25" customHeight="1">
      <c r="A4" s="1"/>
      <c r="B4" s="5"/>
      <c r="C4" s="1"/>
      <c r="D4" s="1"/>
      <c r="E4" s="1"/>
      <c r="F4" s="1"/>
    </row>
    <row r="5" spans="1:10" s="4" customFormat="1" ht="18" customHeight="1">
      <c r="A5" s="218" t="s">
        <v>29</v>
      </c>
      <c r="B5" s="218"/>
      <c r="C5" s="218"/>
      <c r="D5" s="218"/>
      <c r="E5" s="218"/>
      <c r="F5" s="218"/>
      <c r="G5" s="2"/>
    </row>
    <row r="6" spans="1:10" s="4" customFormat="1" ht="14.25" customHeight="1">
      <c r="A6" s="29" t="s">
        <v>30</v>
      </c>
      <c r="B6" s="228" t="s">
        <v>155</v>
      </c>
      <c r="C6" s="229"/>
      <c r="D6" s="230"/>
      <c r="E6" s="227" t="s">
        <v>234</v>
      </c>
      <c r="F6" s="227"/>
      <c r="G6" s="2"/>
    </row>
    <row r="7" spans="1:10" s="4" customFormat="1" ht="27.75" customHeight="1">
      <c r="A7" s="29" t="s">
        <v>31</v>
      </c>
      <c r="B7" s="219" t="s">
        <v>154</v>
      </c>
      <c r="C7" s="219"/>
      <c r="D7" s="219"/>
      <c r="E7" s="220" t="s">
        <v>380</v>
      </c>
      <c r="F7" s="221"/>
      <c r="G7" s="2"/>
    </row>
    <row r="8" spans="1:10" s="4" customFormat="1" ht="15" customHeight="1">
      <c r="A8" s="29" t="s">
        <v>5</v>
      </c>
      <c r="B8" s="222" t="s">
        <v>153</v>
      </c>
      <c r="C8" s="223"/>
      <c r="D8" s="224"/>
      <c r="E8" s="225" t="s">
        <v>235</v>
      </c>
      <c r="F8" s="226"/>
      <c r="G8" s="2"/>
    </row>
    <row r="9" spans="1:10" s="6" customFormat="1" ht="14.25" customHeight="1">
      <c r="A9" s="199" t="s">
        <v>38</v>
      </c>
      <c r="B9" s="199"/>
      <c r="C9" s="199"/>
      <c r="D9" s="199"/>
      <c r="E9" s="199"/>
      <c r="F9" s="199"/>
    </row>
    <row r="10" spans="1:10" s="6" customFormat="1" ht="14.1" customHeight="1">
      <c r="A10" s="204" t="s">
        <v>44</v>
      </c>
      <c r="B10" s="203" t="s">
        <v>45</v>
      </c>
      <c r="C10" s="204" t="s">
        <v>21</v>
      </c>
      <c r="D10" s="205" t="s">
        <v>46</v>
      </c>
      <c r="E10" s="216" t="s">
        <v>47</v>
      </c>
      <c r="F10" s="217"/>
    </row>
    <row r="11" spans="1:10" s="6" customFormat="1" ht="14.1" customHeight="1">
      <c r="A11" s="204"/>
      <c r="B11" s="203"/>
      <c r="C11" s="204"/>
      <c r="D11" s="206"/>
      <c r="E11" s="27" t="s">
        <v>48</v>
      </c>
      <c r="F11" s="28" t="s">
        <v>49</v>
      </c>
    </row>
    <row r="12" spans="1:10" s="82" customFormat="1" ht="12.75">
      <c r="A12" s="89" t="s">
        <v>10</v>
      </c>
      <c r="B12" s="90" t="s">
        <v>42</v>
      </c>
      <c r="C12" s="90"/>
      <c r="D12" s="91"/>
      <c r="E12" s="92"/>
      <c r="F12" s="93">
        <f>SUM(F15,F13)</f>
        <v>36817.69999999999</v>
      </c>
      <c r="G12" s="78"/>
      <c r="I12" s="80">
        <f>F12</f>
        <v>36817.69999999999</v>
      </c>
    </row>
    <row r="13" spans="1:10" s="4" customFormat="1" ht="12.75" customHeight="1">
      <c r="A13" s="43" t="s">
        <v>10</v>
      </c>
      <c r="B13" s="44" t="s">
        <v>374</v>
      </c>
      <c r="C13" s="32"/>
      <c r="D13" s="33"/>
      <c r="E13" s="42"/>
      <c r="F13" s="52">
        <f>SUM(F14)</f>
        <v>957.84</v>
      </c>
      <c r="G13" s="2"/>
      <c r="H13" s="59">
        <v>0</v>
      </c>
    </row>
    <row r="14" spans="1:10" s="151" customFormat="1" ht="12.75">
      <c r="A14" s="96" t="s">
        <v>27</v>
      </c>
      <c r="B14" s="97" t="s">
        <v>375</v>
      </c>
      <c r="C14" s="98" t="s">
        <v>23</v>
      </c>
      <c r="D14" s="99">
        <v>12</v>
      </c>
      <c r="E14" s="100">
        <v>79.819999999999993</v>
      </c>
      <c r="F14" s="64">
        <f t="shared" ref="F14" si="0">ROUND(D14*E14,2)</f>
        <v>957.84</v>
      </c>
      <c r="G14" s="61">
        <f>F14</f>
        <v>957.84</v>
      </c>
      <c r="H14" s="149"/>
      <c r="I14" s="149"/>
      <c r="J14" s="174" t="s">
        <v>376</v>
      </c>
    </row>
    <row r="15" spans="1:10" s="4" customFormat="1" ht="12.75" customHeight="1">
      <c r="A15" s="43" t="s">
        <v>40</v>
      </c>
      <c r="B15" s="44" t="s">
        <v>12</v>
      </c>
      <c r="C15" s="32"/>
      <c r="D15" s="33"/>
      <c r="E15" s="42"/>
      <c r="F15" s="52">
        <f>SUM(F16:F32)</f>
        <v>35859.859999999993</v>
      </c>
      <c r="G15" s="2"/>
      <c r="H15" s="59"/>
    </row>
    <row r="16" spans="1:10" s="4" customFormat="1" ht="12.75" customHeight="1">
      <c r="A16" s="35" t="s">
        <v>27</v>
      </c>
      <c r="B16" s="36" t="s">
        <v>101</v>
      </c>
      <c r="C16" s="37" t="s">
        <v>23</v>
      </c>
      <c r="D16" s="66">
        <f>242.54+464.88</f>
        <v>707.42</v>
      </c>
      <c r="E16" s="67">
        <v>17.170000000000002</v>
      </c>
      <c r="F16" s="64">
        <f>ROUND(D16*E16,2)</f>
        <v>12146.4</v>
      </c>
      <c r="G16" s="61">
        <f t="shared" ref="G16:G32" si="1">F16</f>
        <v>12146.4</v>
      </c>
      <c r="H16" s="62"/>
      <c r="I16" s="62"/>
      <c r="J16" s="3" t="s">
        <v>102</v>
      </c>
    </row>
    <row r="17" spans="1:10" s="4" customFormat="1" ht="24">
      <c r="A17" s="96" t="s">
        <v>53</v>
      </c>
      <c r="B17" s="97" t="s">
        <v>377</v>
      </c>
      <c r="C17" s="98" t="s">
        <v>23</v>
      </c>
      <c r="D17" s="99">
        <f>220.6-1.0185</f>
        <v>219.58150000000001</v>
      </c>
      <c r="E17" s="100">
        <v>48.21</v>
      </c>
      <c r="F17" s="64">
        <f t="shared" ref="F17:F21" si="2">ROUND(D17*E17,2)</f>
        <v>10586.02</v>
      </c>
      <c r="G17" s="61">
        <f t="shared" si="1"/>
        <v>10586.02</v>
      </c>
      <c r="H17" s="62"/>
      <c r="I17" s="62"/>
      <c r="J17" s="181" t="s">
        <v>378</v>
      </c>
    </row>
    <row r="18" spans="1:10" s="4" customFormat="1" ht="24">
      <c r="A18" s="35" t="s">
        <v>50</v>
      </c>
      <c r="B18" s="36" t="s">
        <v>156</v>
      </c>
      <c r="C18" s="37" t="s">
        <v>23</v>
      </c>
      <c r="D18" s="66">
        <f>8.5+6.6</f>
        <v>15.1</v>
      </c>
      <c r="E18" s="67">
        <v>13.02</v>
      </c>
      <c r="F18" s="64">
        <f t="shared" si="2"/>
        <v>196.6</v>
      </c>
      <c r="G18" s="61">
        <f t="shared" si="1"/>
        <v>196.6</v>
      </c>
      <c r="H18" s="62"/>
      <c r="I18" s="62"/>
      <c r="J18" s="3" t="s">
        <v>157</v>
      </c>
    </row>
    <row r="19" spans="1:10" s="4" customFormat="1" ht="12.75">
      <c r="A19" s="96" t="s">
        <v>135</v>
      </c>
      <c r="B19" s="97" t="s">
        <v>355</v>
      </c>
      <c r="C19" s="98" t="s">
        <v>23</v>
      </c>
      <c r="D19" s="99">
        <v>5.26</v>
      </c>
      <c r="E19" s="100">
        <v>26.6</v>
      </c>
      <c r="F19" s="101">
        <f t="shared" si="2"/>
        <v>139.91999999999999</v>
      </c>
      <c r="G19" s="61">
        <f t="shared" si="1"/>
        <v>139.91999999999999</v>
      </c>
      <c r="H19" s="62"/>
      <c r="I19" s="62"/>
      <c r="J19" s="3" t="s">
        <v>356</v>
      </c>
    </row>
    <row r="20" spans="1:10" s="4" customFormat="1" ht="24">
      <c r="A20" s="96" t="s">
        <v>7</v>
      </c>
      <c r="B20" s="97" t="s">
        <v>357</v>
      </c>
      <c r="C20" s="98" t="s">
        <v>264</v>
      </c>
      <c r="D20" s="99">
        <v>6.23</v>
      </c>
      <c r="E20" s="100">
        <v>117.73</v>
      </c>
      <c r="F20" s="101">
        <f t="shared" si="2"/>
        <v>733.46</v>
      </c>
      <c r="G20" s="61">
        <f t="shared" si="1"/>
        <v>733.46</v>
      </c>
      <c r="H20" s="62"/>
      <c r="I20" s="62"/>
      <c r="J20" s="3" t="s">
        <v>358</v>
      </c>
    </row>
    <row r="21" spans="1:10" s="4" customFormat="1" ht="12.75" customHeight="1">
      <c r="A21" s="35" t="s">
        <v>160</v>
      </c>
      <c r="B21" s="36" t="s">
        <v>200</v>
      </c>
      <c r="C21" s="37" t="s">
        <v>23</v>
      </c>
      <c r="D21" s="66">
        <v>701.41</v>
      </c>
      <c r="E21" s="67">
        <v>6.21</v>
      </c>
      <c r="F21" s="64">
        <f t="shared" si="2"/>
        <v>4355.76</v>
      </c>
      <c r="G21" s="61">
        <f t="shared" si="1"/>
        <v>4355.76</v>
      </c>
      <c r="H21" s="62"/>
      <c r="I21" s="62"/>
      <c r="J21" s="3" t="s">
        <v>201</v>
      </c>
    </row>
    <row r="22" spans="1:10" s="4" customFormat="1" ht="12.75" customHeight="1">
      <c r="A22" s="35" t="s">
        <v>103</v>
      </c>
      <c r="B22" s="36" t="s">
        <v>104</v>
      </c>
      <c r="C22" s="37" t="s">
        <v>28</v>
      </c>
      <c r="D22" s="66">
        <v>1</v>
      </c>
      <c r="E22" s="67">
        <v>18.84</v>
      </c>
      <c r="F22" s="64">
        <f>ROUND(D22*E22,2)</f>
        <v>18.84</v>
      </c>
      <c r="G22" s="61">
        <f t="shared" si="1"/>
        <v>18.84</v>
      </c>
      <c r="H22" s="62"/>
      <c r="I22" s="62"/>
      <c r="J22" s="3" t="s">
        <v>105</v>
      </c>
    </row>
    <row r="23" spans="1:10" s="4" customFormat="1" ht="12.75">
      <c r="A23" s="35" t="s">
        <v>57</v>
      </c>
      <c r="B23" s="36" t="s">
        <v>99</v>
      </c>
      <c r="C23" s="37" t="s">
        <v>23</v>
      </c>
      <c r="D23" s="66">
        <v>51.34</v>
      </c>
      <c r="E23" s="67">
        <v>1.44</v>
      </c>
      <c r="F23" s="64">
        <f t="shared" ref="F23:F32" si="3">ROUND(D23*E23,2)</f>
        <v>73.930000000000007</v>
      </c>
      <c r="G23" s="61">
        <f t="shared" si="1"/>
        <v>73.930000000000007</v>
      </c>
      <c r="H23" s="62"/>
      <c r="I23" s="62"/>
      <c r="J23" s="3" t="s">
        <v>100</v>
      </c>
    </row>
    <row r="24" spans="1:10" s="4" customFormat="1" ht="12.75">
      <c r="A24" s="35" t="s">
        <v>93</v>
      </c>
      <c r="B24" s="36" t="s">
        <v>94</v>
      </c>
      <c r="C24" s="37" t="s">
        <v>23</v>
      </c>
      <c r="D24" s="66">
        <v>48.9</v>
      </c>
      <c r="E24" s="67">
        <v>4.03</v>
      </c>
      <c r="F24" s="64">
        <f t="shared" si="3"/>
        <v>197.07</v>
      </c>
      <c r="G24" s="61">
        <f t="shared" si="1"/>
        <v>197.07</v>
      </c>
      <c r="H24" s="62"/>
      <c r="I24" s="62"/>
      <c r="J24" s="3">
        <v>10040062</v>
      </c>
    </row>
    <row r="25" spans="1:10" s="4" customFormat="1" ht="24">
      <c r="A25" s="35" t="s">
        <v>96</v>
      </c>
      <c r="B25" s="109" t="s">
        <v>97</v>
      </c>
      <c r="C25" s="37" t="s">
        <v>23</v>
      </c>
      <c r="D25" s="66">
        <v>339.97</v>
      </c>
      <c r="E25" s="67">
        <v>17.399999999999999</v>
      </c>
      <c r="F25" s="64">
        <f t="shared" si="3"/>
        <v>5915.48</v>
      </c>
      <c r="G25" s="61">
        <f t="shared" si="1"/>
        <v>5915.48</v>
      </c>
      <c r="H25" s="62"/>
      <c r="I25" s="62"/>
      <c r="J25" s="3" t="s">
        <v>98</v>
      </c>
    </row>
    <row r="26" spans="1:10" s="4" customFormat="1" ht="12.75" customHeight="1">
      <c r="A26" s="35" t="s">
        <v>58</v>
      </c>
      <c r="B26" s="36" t="s">
        <v>59</v>
      </c>
      <c r="C26" s="37" t="s">
        <v>28</v>
      </c>
      <c r="D26" s="66">
        <v>21.6</v>
      </c>
      <c r="E26" s="67">
        <v>2.72</v>
      </c>
      <c r="F26" s="64">
        <f t="shared" si="3"/>
        <v>58.75</v>
      </c>
      <c r="G26" s="61">
        <f t="shared" si="1"/>
        <v>58.75</v>
      </c>
      <c r="H26" s="62"/>
      <c r="I26" s="62"/>
      <c r="J26" s="3" t="s">
        <v>60</v>
      </c>
    </row>
    <row r="27" spans="1:10" s="105" customFormat="1" ht="12.75">
      <c r="A27" s="35" t="s">
        <v>61</v>
      </c>
      <c r="B27" s="36" t="s">
        <v>95</v>
      </c>
      <c r="C27" s="37" t="s">
        <v>23</v>
      </c>
      <c r="D27" s="66">
        <v>44.27</v>
      </c>
      <c r="E27" s="67">
        <v>4.05</v>
      </c>
      <c r="F27" s="64">
        <f t="shared" si="3"/>
        <v>179.29</v>
      </c>
      <c r="G27" s="61">
        <f t="shared" si="1"/>
        <v>179.29</v>
      </c>
      <c r="H27" s="62"/>
      <c r="I27" s="62"/>
      <c r="J27" s="3" t="s">
        <v>62</v>
      </c>
    </row>
    <row r="28" spans="1:10" s="4" customFormat="1" ht="24">
      <c r="A28" s="110" t="s">
        <v>279</v>
      </c>
      <c r="B28" s="111" t="s">
        <v>280</v>
      </c>
      <c r="C28" s="112" t="s">
        <v>23</v>
      </c>
      <c r="D28" s="113">
        <v>105.7</v>
      </c>
      <c r="E28" s="114">
        <v>5.31</v>
      </c>
      <c r="F28" s="115">
        <f t="shared" si="3"/>
        <v>561.27</v>
      </c>
      <c r="G28" s="61">
        <f t="shared" si="1"/>
        <v>561.27</v>
      </c>
      <c r="H28" s="103"/>
      <c r="I28" s="103"/>
      <c r="J28" s="104" t="s">
        <v>281</v>
      </c>
    </row>
    <row r="29" spans="1:10" s="95" customFormat="1" ht="12.75">
      <c r="A29" s="35" t="s">
        <v>63</v>
      </c>
      <c r="B29" s="36" t="s">
        <v>64</v>
      </c>
      <c r="C29" s="37" t="s">
        <v>23</v>
      </c>
      <c r="D29" s="66">
        <v>7.14</v>
      </c>
      <c r="E29" s="67">
        <v>7.97</v>
      </c>
      <c r="F29" s="64">
        <f t="shared" si="3"/>
        <v>56.91</v>
      </c>
      <c r="G29" s="61">
        <f t="shared" si="1"/>
        <v>56.91</v>
      </c>
      <c r="H29" s="62"/>
      <c r="I29" s="62"/>
      <c r="J29" s="3" t="s">
        <v>65</v>
      </c>
    </row>
    <row r="30" spans="1:10" s="95" customFormat="1" ht="24">
      <c r="A30" s="35" t="s">
        <v>203</v>
      </c>
      <c r="B30" s="36" t="s">
        <v>204</v>
      </c>
      <c r="C30" s="37" t="s">
        <v>23</v>
      </c>
      <c r="D30" s="66">
        <v>4.75</v>
      </c>
      <c r="E30" s="67">
        <v>4.54</v>
      </c>
      <c r="F30" s="64">
        <f t="shared" si="3"/>
        <v>21.57</v>
      </c>
      <c r="G30" s="61">
        <f t="shared" si="1"/>
        <v>21.57</v>
      </c>
      <c r="H30" s="107"/>
      <c r="I30" s="107"/>
      <c r="J30" s="108" t="s">
        <v>205</v>
      </c>
    </row>
    <row r="31" spans="1:10" s="4" customFormat="1" ht="12.75" customHeight="1">
      <c r="A31" s="35" t="s">
        <v>132</v>
      </c>
      <c r="B31" s="36" t="s">
        <v>133</v>
      </c>
      <c r="C31" s="37" t="s">
        <v>24</v>
      </c>
      <c r="D31" s="66">
        <v>4</v>
      </c>
      <c r="E31" s="67">
        <v>100.65</v>
      </c>
      <c r="F31" s="64">
        <f t="shared" si="3"/>
        <v>402.6</v>
      </c>
      <c r="G31" s="61">
        <f t="shared" si="1"/>
        <v>402.6</v>
      </c>
      <c r="H31" s="107"/>
      <c r="I31" s="107"/>
      <c r="J31" s="108" t="s">
        <v>134</v>
      </c>
    </row>
    <row r="32" spans="1:10" s="4" customFormat="1" ht="12.75">
      <c r="A32" s="35" t="s">
        <v>106</v>
      </c>
      <c r="B32" s="36" t="s">
        <v>107</v>
      </c>
      <c r="C32" s="37" t="s">
        <v>28</v>
      </c>
      <c r="D32" s="66">
        <v>31.44</v>
      </c>
      <c r="E32" s="67">
        <v>6.87</v>
      </c>
      <c r="F32" s="64">
        <f t="shared" si="3"/>
        <v>215.99</v>
      </c>
      <c r="G32" s="61">
        <f t="shared" si="1"/>
        <v>215.99</v>
      </c>
      <c r="H32" s="62"/>
      <c r="I32" s="62"/>
      <c r="J32" s="3" t="s">
        <v>108</v>
      </c>
    </row>
    <row r="33" spans="1:11" s="82" customFormat="1" ht="12.75">
      <c r="A33" s="35"/>
      <c r="B33" s="36"/>
      <c r="C33" s="37"/>
      <c r="D33" s="66"/>
      <c r="E33" s="67"/>
      <c r="F33" s="64"/>
      <c r="G33" s="61"/>
      <c r="H33" s="62"/>
      <c r="I33" s="62"/>
      <c r="J33" s="3"/>
    </row>
    <row r="34" spans="1:11" s="4" customFormat="1" ht="12.75">
      <c r="A34" s="73" t="s">
        <v>11</v>
      </c>
      <c r="B34" s="74" t="s">
        <v>295</v>
      </c>
      <c r="C34" s="74"/>
      <c r="D34" s="83"/>
      <c r="E34" s="87"/>
      <c r="F34" s="85">
        <f>SUM(F35,F37,F39)</f>
        <v>1361.6899999999998</v>
      </c>
      <c r="G34" s="86"/>
      <c r="H34" s="86"/>
      <c r="I34" s="80">
        <f>F34</f>
        <v>1361.6899999999998</v>
      </c>
      <c r="J34" s="88" t="s">
        <v>109</v>
      </c>
      <c r="K34" s="36"/>
    </row>
    <row r="35" spans="1:11" s="105" customFormat="1" ht="12.75">
      <c r="A35" s="43" t="s">
        <v>10</v>
      </c>
      <c r="B35" s="44" t="s">
        <v>296</v>
      </c>
      <c r="C35" s="37"/>
      <c r="D35" s="66"/>
      <c r="E35" s="116"/>
      <c r="F35" s="52">
        <f>SUM(F36)</f>
        <v>38.51</v>
      </c>
      <c r="G35" s="58"/>
      <c r="H35" s="59">
        <v>0</v>
      </c>
      <c r="I35" s="58"/>
      <c r="J35" s="2"/>
    </row>
    <row r="36" spans="1:11" s="4" customFormat="1" ht="12.75">
      <c r="A36" s="96" t="s">
        <v>52</v>
      </c>
      <c r="B36" s="97" t="s">
        <v>297</v>
      </c>
      <c r="C36" s="98" t="s">
        <v>264</v>
      </c>
      <c r="D36" s="99">
        <v>1.37</v>
      </c>
      <c r="E36" s="100">
        <v>28.11</v>
      </c>
      <c r="F36" s="101">
        <f t="shared" ref="F36:F40" si="4">ROUND(D36*E36,2)</f>
        <v>38.51</v>
      </c>
      <c r="G36" s="61">
        <f>F36</f>
        <v>38.51</v>
      </c>
      <c r="H36" s="103"/>
      <c r="I36" s="103"/>
      <c r="J36" s="104" t="s">
        <v>298</v>
      </c>
      <c r="K36" s="36"/>
    </row>
    <row r="37" spans="1:11" s="4" customFormat="1" ht="24">
      <c r="A37" s="43" t="s">
        <v>11</v>
      </c>
      <c r="B37" s="44" t="s">
        <v>359</v>
      </c>
      <c r="C37" s="37"/>
      <c r="D37" s="66"/>
      <c r="E37" s="116"/>
      <c r="F37" s="52">
        <f>SUM(F38)</f>
        <v>1190.0899999999999</v>
      </c>
      <c r="G37" s="58"/>
      <c r="H37" s="59">
        <v>0</v>
      </c>
      <c r="I37" s="58"/>
      <c r="J37" s="2"/>
    </row>
    <row r="38" spans="1:11" s="4" customFormat="1" ht="24">
      <c r="A38" s="96" t="s">
        <v>242</v>
      </c>
      <c r="B38" s="97" t="s">
        <v>360</v>
      </c>
      <c r="C38" s="98" t="s">
        <v>264</v>
      </c>
      <c r="D38" s="99">
        <v>45.58</v>
      </c>
      <c r="E38" s="100">
        <v>26.11</v>
      </c>
      <c r="F38" s="101">
        <f t="shared" si="4"/>
        <v>1190.0899999999999</v>
      </c>
      <c r="G38" s="61">
        <f>F38</f>
        <v>1190.0899999999999</v>
      </c>
      <c r="H38" s="62"/>
      <c r="I38" s="62"/>
      <c r="J38" s="3" t="s">
        <v>361</v>
      </c>
      <c r="K38" s="36"/>
    </row>
    <row r="39" spans="1:11" s="105" customFormat="1" ht="12.75">
      <c r="A39" s="43" t="s">
        <v>39</v>
      </c>
      <c r="B39" s="44" t="s">
        <v>317</v>
      </c>
      <c r="C39" s="37"/>
      <c r="D39" s="66"/>
      <c r="E39" s="116"/>
      <c r="F39" s="52">
        <f>SUM(F40)</f>
        <v>133.09</v>
      </c>
      <c r="G39" s="58"/>
      <c r="H39" s="59">
        <v>0</v>
      </c>
      <c r="I39" s="58"/>
      <c r="J39" s="2"/>
    </row>
    <row r="40" spans="1:11" s="105" customFormat="1" ht="24">
      <c r="A40" s="96" t="s">
        <v>135</v>
      </c>
      <c r="B40" s="97" t="s">
        <v>318</v>
      </c>
      <c r="C40" s="98" t="s">
        <v>264</v>
      </c>
      <c r="D40" s="99">
        <v>9.75</v>
      </c>
      <c r="E40" s="100">
        <v>13.65</v>
      </c>
      <c r="F40" s="101">
        <f t="shared" si="4"/>
        <v>133.09</v>
      </c>
      <c r="G40" s="61">
        <f>F40</f>
        <v>133.09</v>
      </c>
      <c r="H40" s="103"/>
      <c r="I40" s="103"/>
      <c r="J40" s="104" t="s">
        <v>319</v>
      </c>
    </row>
    <row r="41" spans="1:11" s="82" customFormat="1" ht="12.75">
      <c r="A41" s="96"/>
      <c r="B41" s="97"/>
      <c r="C41" s="98"/>
      <c r="D41" s="99"/>
      <c r="E41" s="100"/>
      <c r="F41" s="101"/>
      <c r="G41" s="102"/>
      <c r="H41" s="103"/>
      <c r="I41" s="103"/>
      <c r="J41" s="104"/>
    </row>
    <row r="42" spans="1:11" s="4" customFormat="1" ht="12.75">
      <c r="A42" s="73" t="s">
        <v>39</v>
      </c>
      <c r="B42" s="74" t="s">
        <v>299</v>
      </c>
      <c r="C42" s="74"/>
      <c r="D42" s="83"/>
      <c r="E42" s="87"/>
      <c r="F42" s="85">
        <f>SUM(F43)</f>
        <v>743.71</v>
      </c>
      <c r="G42" s="86"/>
      <c r="H42" s="86"/>
      <c r="I42" s="80">
        <f>F42</f>
        <v>743.71</v>
      </c>
      <c r="J42" s="88" t="s">
        <v>109</v>
      </c>
      <c r="K42" s="36"/>
    </row>
    <row r="43" spans="1:11" s="105" customFormat="1" ht="12.75">
      <c r="A43" s="43" t="s">
        <v>10</v>
      </c>
      <c r="B43" s="44" t="s">
        <v>300</v>
      </c>
      <c r="C43" s="37"/>
      <c r="D43" s="66"/>
      <c r="E43" s="116"/>
      <c r="F43" s="52">
        <f>SUM(F44)</f>
        <v>743.71</v>
      </c>
      <c r="G43" s="58"/>
      <c r="H43" s="59">
        <v>0</v>
      </c>
      <c r="I43" s="58"/>
      <c r="J43" s="2"/>
    </row>
    <row r="44" spans="1:11" s="105" customFormat="1" ht="12.75">
      <c r="A44" s="96" t="s">
        <v>22</v>
      </c>
      <c r="B44" s="97" t="s">
        <v>301</v>
      </c>
      <c r="C44" s="98" t="s">
        <v>264</v>
      </c>
      <c r="D44" s="99">
        <f>13.47+0.52</f>
        <v>13.99</v>
      </c>
      <c r="E44" s="100">
        <v>53.16</v>
      </c>
      <c r="F44" s="101">
        <f t="shared" ref="F44" si="5">ROUND(D44*E44,2)</f>
        <v>743.71</v>
      </c>
      <c r="G44" s="61">
        <f>F44</f>
        <v>743.71</v>
      </c>
      <c r="H44" s="103"/>
      <c r="I44" s="103"/>
      <c r="J44" s="104" t="s">
        <v>302</v>
      </c>
    </row>
    <row r="45" spans="1:11" s="82" customFormat="1" ht="12.75">
      <c r="A45" s="96"/>
      <c r="B45" s="97"/>
      <c r="C45" s="98"/>
      <c r="D45" s="99"/>
      <c r="E45" s="100"/>
      <c r="F45" s="101"/>
      <c r="G45" s="102"/>
      <c r="H45" s="103"/>
      <c r="I45" s="103"/>
      <c r="J45" s="104"/>
    </row>
    <row r="46" spans="1:11" s="4" customFormat="1" ht="12.75">
      <c r="A46" s="73" t="s">
        <v>40</v>
      </c>
      <c r="B46" s="74" t="s">
        <v>254</v>
      </c>
      <c r="C46" s="74"/>
      <c r="D46" s="83"/>
      <c r="E46" s="87"/>
      <c r="F46" s="85">
        <f>SUM(F47)</f>
        <v>21560.400000000001</v>
      </c>
      <c r="G46" s="86"/>
      <c r="H46" s="86"/>
      <c r="I46" s="80">
        <f>F46</f>
        <v>21560.400000000001</v>
      </c>
      <c r="J46" s="88" t="s">
        <v>109</v>
      </c>
      <c r="K46" s="36"/>
    </row>
    <row r="47" spans="1:11" s="105" customFormat="1" ht="12.75">
      <c r="A47" s="43" t="s">
        <v>255</v>
      </c>
      <c r="B47" s="44" t="s">
        <v>256</v>
      </c>
      <c r="C47" s="37"/>
      <c r="D47" s="66"/>
      <c r="E47" s="116"/>
      <c r="F47" s="52">
        <f>SUM(F48)</f>
        <v>21560.400000000001</v>
      </c>
      <c r="G47" s="58"/>
      <c r="H47" s="59">
        <f>F47</f>
        <v>21560.400000000001</v>
      </c>
      <c r="I47" s="58"/>
      <c r="J47" s="2"/>
    </row>
    <row r="48" spans="1:11" s="4" customFormat="1" ht="24">
      <c r="A48" s="96" t="s">
        <v>257</v>
      </c>
      <c r="B48" s="97" t="s">
        <v>258</v>
      </c>
      <c r="C48" s="98" t="s">
        <v>28</v>
      </c>
      <c r="D48" s="99">
        <v>53</v>
      </c>
      <c r="E48" s="100">
        <v>406.8</v>
      </c>
      <c r="F48" s="101">
        <f t="shared" ref="F48" si="6">ROUND(D48*E48,2)</f>
        <v>21560.400000000001</v>
      </c>
      <c r="G48" s="102">
        <f t="shared" ref="G48" si="7">F48</f>
        <v>21560.400000000001</v>
      </c>
      <c r="H48" s="103"/>
      <c r="I48" s="103"/>
      <c r="J48" s="104" t="s">
        <v>259</v>
      </c>
    </row>
    <row r="49" spans="1:11" s="82" customFormat="1" ht="12.75">
      <c r="A49" s="35"/>
      <c r="B49" s="36"/>
      <c r="C49" s="37"/>
      <c r="D49" s="66"/>
      <c r="E49" s="67"/>
      <c r="F49" s="64"/>
      <c r="G49" s="61"/>
      <c r="H49" s="62"/>
      <c r="I49" s="62"/>
      <c r="J49" s="3"/>
    </row>
    <row r="50" spans="1:11" s="4" customFormat="1" ht="12.75">
      <c r="A50" s="73" t="s">
        <v>41</v>
      </c>
      <c r="B50" s="74" t="s">
        <v>241</v>
      </c>
      <c r="C50" s="74"/>
      <c r="D50" s="83"/>
      <c r="E50" s="87"/>
      <c r="F50" s="85">
        <f>SUM(F51,F53,F55)</f>
        <v>629.26</v>
      </c>
      <c r="G50" s="86"/>
      <c r="H50" s="86"/>
      <c r="I50" s="80">
        <f>F50</f>
        <v>629.26</v>
      </c>
      <c r="J50" s="88" t="s">
        <v>109</v>
      </c>
      <c r="K50" s="36"/>
    </row>
    <row r="51" spans="1:11" s="105" customFormat="1" ht="12.75">
      <c r="A51" s="43" t="s">
        <v>1</v>
      </c>
      <c r="B51" s="44" t="s">
        <v>246</v>
      </c>
      <c r="C51" s="37"/>
      <c r="D51" s="66"/>
      <c r="E51" s="116"/>
      <c r="F51" s="52">
        <f>SUM(F52)</f>
        <v>59.19</v>
      </c>
      <c r="G51" s="58"/>
      <c r="H51" s="59">
        <f>F51</f>
        <v>59.19</v>
      </c>
      <c r="I51" s="58"/>
      <c r="J51" s="2"/>
    </row>
    <row r="52" spans="1:11" s="4" customFormat="1" ht="24">
      <c r="A52" s="110" t="s">
        <v>242</v>
      </c>
      <c r="B52" s="111" t="s">
        <v>243</v>
      </c>
      <c r="C52" s="112" t="s">
        <v>28</v>
      </c>
      <c r="D52" s="113">
        <v>3</v>
      </c>
      <c r="E52" s="114">
        <v>19.73</v>
      </c>
      <c r="F52" s="115">
        <f>ROUND(D52*E52,2)</f>
        <v>59.19</v>
      </c>
      <c r="G52" s="102">
        <f>F52</f>
        <v>59.19</v>
      </c>
      <c r="H52" s="103"/>
      <c r="I52" s="103"/>
      <c r="J52" s="104" t="s">
        <v>244</v>
      </c>
      <c r="K52" s="36"/>
    </row>
    <row r="53" spans="1:11" s="105" customFormat="1" ht="24.95" customHeight="1">
      <c r="A53" s="43" t="s">
        <v>2</v>
      </c>
      <c r="B53" s="44" t="s">
        <v>245</v>
      </c>
      <c r="C53" s="37"/>
      <c r="D53" s="66"/>
      <c r="E53" s="116"/>
      <c r="F53" s="52">
        <f>SUM(F54)</f>
        <v>38.56</v>
      </c>
      <c r="G53" s="58"/>
      <c r="H53" s="59">
        <f>F53</f>
        <v>38.56</v>
      </c>
      <c r="I53" s="58"/>
      <c r="J53" s="2"/>
    </row>
    <row r="54" spans="1:11" s="4" customFormat="1" ht="24">
      <c r="A54" s="110" t="s">
        <v>25</v>
      </c>
      <c r="B54" s="111" t="s">
        <v>247</v>
      </c>
      <c r="C54" s="112" t="s">
        <v>24</v>
      </c>
      <c r="D54" s="113">
        <v>4</v>
      </c>
      <c r="E54" s="114">
        <v>9.64</v>
      </c>
      <c r="F54" s="115">
        <f t="shared" ref="F54" si="8">ROUND(D54*E54,2)</f>
        <v>38.56</v>
      </c>
      <c r="G54" s="102">
        <f t="shared" ref="G54" si="9">F54</f>
        <v>38.56</v>
      </c>
      <c r="H54" s="103"/>
      <c r="I54" s="103"/>
      <c r="J54" s="104" t="s">
        <v>248</v>
      </c>
      <c r="K54" s="36"/>
    </row>
    <row r="55" spans="1:11" s="105" customFormat="1" ht="12.75">
      <c r="A55" s="43" t="s">
        <v>3</v>
      </c>
      <c r="B55" s="44" t="s">
        <v>303</v>
      </c>
      <c r="C55" s="37"/>
      <c r="D55" s="66"/>
      <c r="E55" s="116"/>
      <c r="F55" s="52">
        <f>SUM(F56)</f>
        <v>531.51</v>
      </c>
      <c r="G55" s="58"/>
      <c r="H55" s="59">
        <v>0</v>
      </c>
      <c r="I55" s="58"/>
      <c r="J55" s="2"/>
    </row>
    <row r="56" spans="1:11" s="4" customFormat="1" ht="12.75">
      <c r="A56" s="96" t="s">
        <v>22</v>
      </c>
      <c r="B56" s="97" t="s">
        <v>304</v>
      </c>
      <c r="C56" s="98" t="s">
        <v>264</v>
      </c>
      <c r="D56" s="99">
        <v>1.99</v>
      </c>
      <c r="E56" s="100">
        <v>267.08999999999997</v>
      </c>
      <c r="F56" s="115">
        <f t="shared" ref="F56" si="10">ROUND(D56*E56,2)</f>
        <v>531.51</v>
      </c>
      <c r="G56" s="61">
        <f>F56</f>
        <v>531.51</v>
      </c>
      <c r="H56" s="103"/>
      <c r="I56" s="103"/>
      <c r="J56" s="104" t="s">
        <v>305</v>
      </c>
    </row>
    <row r="57" spans="1:11" s="82" customFormat="1" ht="12.75">
      <c r="A57" s="47"/>
      <c r="B57" s="60"/>
      <c r="C57" s="48"/>
      <c r="D57" s="49"/>
      <c r="E57" s="50"/>
      <c r="F57" s="51"/>
      <c r="G57" s="61"/>
      <c r="H57" s="62"/>
      <c r="I57" s="62"/>
      <c r="J57" s="3"/>
    </row>
    <row r="58" spans="1:11" s="4" customFormat="1" ht="12.75">
      <c r="A58" s="73" t="s">
        <v>0</v>
      </c>
      <c r="B58" s="74" t="s">
        <v>113</v>
      </c>
      <c r="C58" s="74"/>
      <c r="D58" s="83"/>
      <c r="E58" s="87"/>
      <c r="F58" s="85">
        <f>SUM(F61,F63,F59,F65)</f>
        <v>1732.53</v>
      </c>
      <c r="G58" s="86"/>
      <c r="H58" s="86"/>
      <c r="I58" s="80">
        <f>F58</f>
        <v>1732.53</v>
      </c>
      <c r="J58" s="88" t="s">
        <v>109</v>
      </c>
      <c r="K58" s="36"/>
    </row>
    <row r="59" spans="1:11" s="105" customFormat="1" ht="12.75">
      <c r="A59" s="43" t="s">
        <v>10</v>
      </c>
      <c r="B59" s="44" t="s">
        <v>306</v>
      </c>
      <c r="C59" s="37"/>
      <c r="D59" s="66"/>
      <c r="E59" s="116"/>
      <c r="F59" s="52">
        <f>SUM(F60)</f>
        <v>309.54000000000002</v>
      </c>
      <c r="G59" s="58"/>
      <c r="H59" s="59">
        <v>0</v>
      </c>
      <c r="I59" s="58"/>
      <c r="J59" s="2"/>
    </row>
    <row r="60" spans="1:11" s="4" customFormat="1" ht="12.75">
      <c r="A60" s="96" t="s">
        <v>52</v>
      </c>
      <c r="B60" s="97" t="s">
        <v>307</v>
      </c>
      <c r="C60" s="98" t="s">
        <v>23</v>
      </c>
      <c r="D60" s="99">
        <v>10.5</v>
      </c>
      <c r="E60" s="100">
        <v>29.48</v>
      </c>
      <c r="F60" s="64">
        <f>ROUND(D60*E60,2)</f>
        <v>309.54000000000002</v>
      </c>
      <c r="G60" s="61">
        <f>F60</f>
        <v>309.54000000000002</v>
      </c>
      <c r="H60" s="103"/>
      <c r="I60" s="103"/>
      <c r="J60" s="104" t="s">
        <v>308</v>
      </c>
      <c r="K60" s="36"/>
    </row>
    <row r="61" spans="1:11" s="151" customFormat="1" ht="12.75">
      <c r="A61" s="43" t="s">
        <v>39</v>
      </c>
      <c r="B61" s="44" t="s">
        <v>365</v>
      </c>
      <c r="C61" s="37"/>
      <c r="D61" s="66"/>
      <c r="E61" s="116"/>
      <c r="F61" s="52">
        <f>SUM(F62)</f>
        <v>74.14</v>
      </c>
      <c r="G61" s="58"/>
      <c r="H61" s="59">
        <v>0</v>
      </c>
      <c r="I61" s="58"/>
      <c r="J61" s="2"/>
    </row>
    <row r="62" spans="1:11" s="4" customFormat="1" ht="24">
      <c r="A62" s="96" t="s">
        <v>215</v>
      </c>
      <c r="B62" s="97" t="s">
        <v>366</v>
      </c>
      <c r="C62" s="98" t="s">
        <v>28</v>
      </c>
      <c r="D62" s="99">
        <v>22</v>
      </c>
      <c r="E62" s="100">
        <v>3.37</v>
      </c>
      <c r="F62" s="64">
        <f t="shared" ref="F62:F66" si="11">ROUND(D62*E62,2)</f>
        <v>74.14</v>
      </c>
      <c r="G62" s="61">
        <f>F62</f>
        <v>74.14</v>
      </c>
      <c r="H62" s="149"/>
      <c r="I62" s="149"/>
      <c r="J62" s="150" t="s">
        <v>367</v>
      </c>
      <c r="K62" s="36"/>
    </row>
    <row r="63" spans="1:11" s="105" customFormat="1" ht="12.75">
      <c r="A63" s="43" t="s">
        <v>255</v>
      </c>
      <c r="B63" s="44" t="s">
        <v>320</v>
      </c>
      <c r="C63" s="37"/>
      <c r="D63" s="66"/>
      <c r="E63" s="116"/>
      <c r="F63" s="52">
        <f>SUM(F64)</f>
        <v>1305.03</v>
      </c>
      <c r="G63" s="58"/>
      <c r="H63" s="59">
        <v>0</v>
      </c>
      <c r="I63" s="58"/>
      <c r="J63" s="2"/>
    </row>
    <row r="64" spans="1:11" s="4" customFormat="1" ht="12.75">
      <c r="A64" s="96" t="s">
        <v>229</v>
      </c>
      <c r="B64" s="97" t="s">
        <v>321</v>
      </c>
      <c r="C64" s="98" t="s">
        <v>264</v>
      </c>
      <c r="D64" s="99">
        <v>1.54</v>
      </c>
      <c r="E64" s="100">
        <v>847.42</v>
      </c>
      <c r="F64" s="64">
        <f t="shared" si="11"/>
        <v>1305.03</v>
      </c>
      <c r="G64" s="61">
        <f>F64</f>
        <v>1305.03</v>
      </c>
      <c r="H64" s="103"/>
      <c r="I64" s="103"/>
      <c r="J64" s="104" t="s">
        <v>322</v>
      </c>
      <c r="K64" s="36"/>
    </row>
    <row r="65" spans="1:11" s="4" customFormat="1" ht="12.75" customHeight="1">
      <c r="A65" s="43" t="s">
        <v>41</v>
      </c>
      <c r="B65" s="44" t="s">
        <v>114</v>
      </c>
      <c r="C65" s="37"/>
      <c r="D65" s="66"/>
      <c r="E65" s="116"/>
      <c r="F65" s="52">
        <f>SUM(F66)</f>
        <v>43.82</v>
      </c>
      <c r="G65" s="58"/>
      <c r="H65" s="59">
        <v>0</v>
      </c>
      <c r="I65" s="58"/>
      <c r="J65" s="2"/>
    </row>
    <row r="66" spans="1:11" s="4" customFormat="1" ht="12.75">
      <c r="A66" s="35" t="s">
        <v>22</v>
      </c>
      <c r="B66" s="36" t="s">
        <v>151</v>
      </c>
      <c r="C66" s="37" t="s">
        <v>23</v>
      </c>
      <c r="D66" s="66">
        <v>0.55000000000000004</v>
      </c>
      <c r="E66" s="67">
        <v>79.67</v>
      </c>
      <c r="F66" s="64">
        <f t="shared" si="11"/>
        <v>43.82</v>
      </c>
      <c r="G66" s="61">
        <f>F66</f>
        <v>43.82</v>
      </c>
      <c r="H66" s="62"/>
      <c r="I66" s="62"/>
      <c r="J66" s="3" t="s">
        <v>115</v>
      </c>
    </row>
    <row r="67" spans="1:11" s="82" customFormat="1" ht="12.75">
      <c r="A67" s="47"/>
      <c r="B67" s="60"/>
      <c r="C67" s="48"/>
      <c r="D67" s="49"/>
      <c r="E67" s="50"/>
      <c r="F67" s="51"/>
      <c r="G67" s="61"/>
      <c r="H67" s="62"/>
      <c r="I67" s="62"/>
      <c r="J67" s="3"/>
    </row>
    <row r="68" spans="1:11" s="123" customFormat="1" ht="12.75">
      <c r="A68" s="73" t="s">
        <v>1</v>
      </c>
      <c r="B68" s="74" t="s">
        <v>75</v>
      </c>
      <c r="C68" s="74"/>
      <c r="D68" s="83"/>
      <c r="E68" s="87"/>
      <c r="F68" s="85">
        <f>SUM(F69,F73)</f>
        <v>20138.37</v>
      </c>
      <c r="G68" s="86"/>
      <c r="H68" s="86"/>
      <c r="I68" s="80">
        <f>F68</f>
        <v>20138.37</v>
      </c>
      <c r="J68" s="88" t="s">
        <v>109</v>
      </c>
      <c r="K68" s="44"/>
    </row>
    <row r="69" spans="1:11" s="4" customFormat="1" ht="12.75">
      <c r="A69" s="43" t="s">
        <v>10</v>
      </c>
      <c r="B69" s="44" t="s">
        <v>76</v>
      </c>
      <c r="C69" s="117"/>
      <c r="D69" s="118"/>
      <c r="E69" s="119"/>
      <c r="F69" s="52">
        <f>SUM(F70:F72)</f>
        <v>4438.28</v>
      </c>
      <c r="G69" s="120"/>
      <c r="H69" s="121">
        <f>F69</f>
        <v>4438.28</v>
      </c>
      <c r="I69" s="120"/>
      <c r="J69" s="122"/>
    </row>
    <row r="70" spans="1:11" s="105" customFormat="1" ht="12.75">
      <c r="A70" s="35" t="s">
        <v>129</v>
      </c>
      <c r="B70" s="111" t="s">
        <v>130</v>
      </c>
      <c r="C70" s="37" t="s">
        <v>24</v>
      </c>
      <c r="D70" s="66">
        <v>6</v>
      </c>
      <c r="E70" s="67">
        <v>357.79</v>
      </c>
      <c r="F70" s="64">
        <f t="shared" ref="F70" si="12">ROUND(D70*E70,2)</f>
        <v>2146.7399999999998</v>
      </c>
      <c r="G70" s="61">
        <f t="shared" ref="G70:G72" si="13">F70</f>
        <v>2146.7399999999998</v>
      </c>
      <c r="H70" s="62"/>
      <c r="I70" s="62"/>
      <c r="J70" s="3" t="s">
        <v>131</v>
      </c>
    </row>
    <row r="71" spans="1:11" s="123" customFormat="1" ht="12.75">
      <c r="A71" s="96" t="s">
        <v>291</v>
      </c>
      <c r="B71" s="97" t="s">
        <v>370</v>
      </c>
      <c r="C71" s="98" t="s">
        <v>24</v>
      </c>
      <c r="D71" s="99">
        <v>2</v>
      </c>
      <c r="E71" s="100">
        <v>538.89</v>
      </c>
      <c r="F71" s="101">
        <f t="shared" ref="F71" si="14">ROUND(D71*E71,2)</f>
        <v>1077.78</v>
      </c>
      <c r="G71" s="61">
        <f t="shared" si="13"/>
        <v>1077.78</v>
      </c>
      <c r="H71" s="103"/>
      <c r="I71" s="103"/>
      <c r="J71" s="104" t="s">
        <v>292</v>
      </c>
      <c r="K71" s="124"/>
    </row>
    <row r="72" spans="1:11" s="123" customFormat="1" ht="12.75">
      <c r="A72" s="35" t="s">
        <v>152</v>
      </c>
      <c r="B72" s="111" t="s">
        <v>371</v>
      </c>
      <c r="C72" s="37" t="s">
        <v>24</v>
      </c>
      <c r="D72" s="66">
        <v>2</v>
      </c>
      <c r="E72" s="67">
        <v>606.88</v>
      </c>
      <c r="F72" s="64">
        <f t="shared" ref="F72" si="15">ROUND(D72*E72,2)</f>
        <v>1213.76</v>
      </c>
      <c r="G72" s="61">
        <f t="shared" si="13"/>
        <v>1213.76</v>
      </c>
      <c r="H72" s="121"/>
      <c r="I72" s="120"/>
      <c r="J72" s="122"/>
      <c r="K72" s="44"/>
    </row>
    <row r="73" spans="1:11" s="4" customFormat="1" ht="12.75">
      <c r="A73" s="43" t="s">
        <v>11</v>
      </c>
      <c r="B73" s="44" t="s">
        <v>77</v>
      </c>
      <c r="C73" s="117"/>
      <c r="D73" s="118"/>
      <c r="E73" s="119"/>
      <c r="F73" s="52">
        <f>SUM(F74:F76)</f>
        <v>15700.09</v>
      </c>
      <c r="G73" s="120"/>
      <c r="H73" s="121">
        <v>0</v>
      </c>
      <c r="I73" s="120"/>
      <c r="J73" s="122"/>
    </row>
    <row r="74" spans="1:11" s="4" customFormat="1" ht="12.75">
      <c r="A74" s="35" t="s">
        <v>126</v>
      </c>
      <c r="B74" s="36" t="s">
        <v>209</v>
      </c>
      <c r="C74" s="37" t="s">
        <v>23</v>
      </c>
      <c r="D74" s="66">
        <v>16.2</v>
      </c>
      <c r="E74" s="67">
        <v>215.06</v>
      </c>
      <c r="F74" s="64">
        <f t="shared" ref="F74" si="16">ROUND(D74*E74,2)</f>
        <v>3483.97</v>
      </c>
      <c r="G74" s="61">
        <f t="shared" ref="G74:G76" si="17">F74</f>
        <v>3483.97</v>
      </c>
      <c r="H74" s="62"/>
      <c r="I74" s="62"/>
      <c r="J74" s="3" t="s">
        <v>210</v>
      </c>
    </row>
    <row r="75" spans="1:11" s="4" customFormat="1" ht="12.75">
      <c r="A75" s="35" t="s">
        <v>110</v>
      </c>
      <c r="B75" s="36" t="s">
        <v>111</v>
      </c>
      <c r="C75" s="37" t="s">
        <v>23</v>
      </c>
      <c r="D75" s="66">
        <f>29.66+23.93</f>
        <v>53.59</v>
      </c>
      <c r="E75" s="67">
        <v>217.25</v>
      </c>
      <c r="F75" s="64">
        <f t="shared" ref="F75:F76" si="18">ROUND(D75*E75,2)</f>
        <v>11642.43</v>
      </c>
      <c r="G75" s="61">
        <f t="shared" si="17"/>
        <v>11642.43</v>
      </c>
      <c r="H75" s="62"/>
      <c r="I75" s="62"/>
      <c r="J75" s="3" t="s">
        <v>112</v>
      </c>
    </row>
    <row r="76" spans="1:11" s="4" customFormat="1" ht="24">
      <c r="A76" s="35" t="s">
        <v>152</v>
      </c>
      <c r="B76" s="36" t="s">
        <v>211</v>
      </c>
      <c r="C76" s="37" t="s">
        <v>23</v>
      </c>
      <c r="D76" s="66">
        <v>1.68</v>
      </c>
      <c r="E76" s="67">
        <v>341.48</v>
      </c>
      <c r="F76" s="64">
        <f t="shared" si="18"/>
        <v>573.69000000000005</v>
      </c>
      <c r="G76" s="61">
        <f t="shared" si="17"/>
        <v>573.69000000000005</v>
      </c>
      <c r="H76" s="62"/>
      <c r="I76" s="62"/>
      <c r="J76" s="3" t="s">
        <v>212</v>
      </c>
    </row>
    <row r="77" spans="1:11" s="82" customFormat="1" ht="12.75">
      <c r="A77" s="47"/>
      <c r="B77" s="60"/>
      <c r="C77" s="48"/>
      <c r="D77" s="49"/>
      <c r="E77" s="50"/>
      <c r="F77" s="51"/>
      <c r="G77" s="61"/>
      <c r="H77" s="62"/>
      <c r="I77" s="62"/>
      <c r="J77" s="3"/>
    </row>
    <row r="78" spans="1:11" s="4" customFormat="1" ht="12.75">
      <c r="A78" s="73" t="s">
        <v>3</v>
      </c>
      <c r="B78" s="74" t="s">
        <v>66</v>
      </c>
      <c r="C78" s="74"/>
      <c r="D78" s="83"/>
      <c r="E78" s="87"/>
      <c r="F78" s="85">
        <f>SUM(F79,F82,F85,F90)</f>
        <v>189956.7</v>
      </c>
      <c r="G78" s="86"/>
      <c r="H78" s="86"/>
      <c r="I78" s="80">
        <f>F78</f>
        <v>189956.7</v>
      </c>
      <c r="J78" s="88" t="s">
        <v>109</v>
      </c>
    </row>
    <row r="79" spans="1:11" s="105" customFormat="1" ht="12.75">
      <c r="A79" s="43" t="s">
        <v>11</v>
      </c>
      <c r="B79" s="44" t="s">
        <v>240</v>
      </c>
      <c r="C79" s="32"/>
      <c r="D79" s="45"/>
      <c r="E79" s="63"/>
      <c r="F79" s="52">
        <f>SUM(F80:F81)</f>
        <v>28674.600000000002</v>
      </c>
      <c r="G79" s="58"/>
      <c r="H79" s="59">
        <f>F79</f>
        <v>28674.600000000002</v>
      </c>
      <c r="I79" s="58"/>
      <c r="J79" s="3"/>
    </row>
    <row r="80" spans="1:11" s="105" customFormat="1" ht="36">
      <c r="A80" s="96" t="s">
        <v>126</v>
      </c>
      <c r="B80" s="97" t="s">
        <v>293</v>
      </c>
      <c r="C80" s="98" t="s">
        <v>23</v>
      </c>
      <c r="D80" s="99">
        <f>130.54+112.12</f>
        <v>242.66</v>
      </c>
      <c r="E80" s="100">
        <v>117.22</v>
      </c>
      <c r="F80" s="101">
        <f t="shared" ref="F80" si="19">ROUND(D80*E80,2)</f>
        <v>28444.61</v>
      </c>
      <c r="G80" s="102">
        <f t="shared" ref="G80" si="20">F80</f>
        <v>28444.61</v>
      </c>
      <c r="H80" s="103"/>
      <c r="I80" s="103"/>
      <c r="J80" s="104" t="s">
        <v>294</v>
      </c>
    </row>
    <row r="81" spans="1:10" s="4" customFormat="1" ht="24">
      <c r="A81" s="110" t="s">
        <v>120</v>
      </c>
      <c r="B81" s="111" t="s">
        <v>237</v>
      </c>
      <c r="C81" s="112" t="s">
        <v>238</v>
      </c>
      <c r="D81" s="113">
        <v>25.64</v>
      </c>
      <c r="E81" s="114">
        <v>8.9700000000000006</v>
      </c>
      <c r="F81" s="115">
        <f t="shared" ref="F81" si="21">ROUND(D81*E81,2)</f>
        <v>229.99</v>
      </c>
      <c r="G81" s="102">
        <f t="shared" ref="G81" si="22">F81</f>
        <v>229.99</v>
      </c>
      <c r="H81" s="103"/>
      <c r="I81" s="103"/>
      <c r="J81" s="104" t="s">
        <v>239</v>
      </c>
    </row>
    <row r="82" spans="1:10" s="105" customFormat="1" ht="12.75">
      <c r="A82" s="43" t="s">
        <v>39</v>
      </c>
      <c r="B82" s="44" t="s">
        <v>67</v>
      </c>
      <c r="C82" s="32"/>
      <c r="D82" s="45"/>
      <c r="E82" s="63"/>
      <c r="F82" s="52">
        <f>SUM(F83:F84)</f>
        <v>79469.64</v>
      </c>
      <c r="G82" s="58"/>
      <c r="H82" s="59">
        <f>F82</f>
        <v>79469.64</v>
      </c>
      <c r="I82" s="58"/>
      <c r="J82" s="3"/>
    </row>
    <row r="83" spans="1:10" s="105" customFormat="1" ht="24">
      <c r="A83" s="96" t="s">
        <v>27</v>
      </c>
      <c r="B83" s="97" t="s">
        <v>284</v>
      </c>
      <c r="C83" s="98" t="s">
        <v>23</v>
      </c>
      <c r="D83" s="99">
        <v>561.6</v>
      </c>
      <c r="E83" s="100">
        <v>115.9</v>
      </c>
      <c r="F83" s="101">
        <f t="shared" ref="F83:F84" si="23">ROUND(D83*E83,2)</f>
        <v>65089.440000000002</v>
      </c>
      <c r="G83" s="102">
        <f t="shared" ref="G83:G84" si="24">F83</f>
        <v>65089.440000000002</v>
      </c>
      <c r="H83" s="103"/>
      <c r="I83" s="103"/>
      <c r="J83" s="104" t="s">
        <v>285</v>
      </c>
    </row>
    <row r="84" spans="1:10" s="4" customFormat="1" ht="24">
      <c r="A84" s="96" t="s">
        <v>274</v>
      </c>
      <c r="B84" s="97" t="s">
        <v>286</v>
      </c>
      <c r="C84" s="98" t="s">
        <v>23</v>
      </c>
      <c r="D84" s="99">
        <v>684.12</v>
      </c>
      <c r="E84" s="100">
        <v>21.02</v>
      </c>
      <c r="F84" s="101">
        <f t="shared" si="23"/>
        <v>14380.2</v>
      </c>
      <c r="G84" s="102">
        <f t="shared" si="24"/>
        <v>14380.2</v>
      </c>
      <c r="H84" s="103"/>
      <c r="I84" s="103"/>
      <c r="J84" s="104" t="s">
        <v>287</v>
      </c>
    </row>
    <row r="85" spans="1:10" s="4" customFormat="1" ht="12.75">
      <c r="A85" s="43" t="s">
        <v>40</v>
      </c>
      <c r="B85" s="44" t="s">
        <v>116</v>
      </c>
      <c r="C85" s="32"/>
      <c r="D85" s="45"/>
      <c r="E85" s="63"/>
      <c r="F85" s="52">
        <f>SUM(F86:F89)</f>
        <v>72984.14</v>
      </c>
      <c r="G85" s="58"/>
      <c r="H85" s="59">
        <v>0</v>
      </c>
      <c r="I85" s="58"/>
      <c r="J85" s="3"/>
    </row>
    <row r="86" spans="1:10" s="4" customFormat="1" ht="12.75">
      <c r="A86" s="35" t="s">
        <v>26</v>
      </c>
      <c r="B86" s="36" t="s">
        <v>123</v>
      </c>
      <c r="C86" s="37" t="s">
        <v>28</v>
      </c>
      <c r="D86" s="66">
        <v>58.28</v>
      </c>
      <c r="E86" s="67">
        <v>65.98</v>
      </c>
      <c r="F86" s="64">
        <f>ROUND(D86*E86,2)</f>
        <v>3845.31</v>
      </c>
      <c r="G86" s="61">
        <f t="shared" ref="G86:G89" si="25">F86</f>
        <v>3845.31</v>
      </c>
      <c r="H86" s="62"/>
      <c r="I86" s="62"/>
      <c r="J86" s="3" t="s">
        <v>124</v>
      </c>
    </row>
    <row r="87" spans="1:10" s="4" customFormat="1" ht="24">
      <c r="A87" s="35" t="s">
        <v>117</v>
      </c>
      <c r="B87" s="36" t="s">
        <v>118</v>
      </c>
      <c r="C87" s="37" t="s">
        <v>23</v>
      </c>
      <c r="D87" s="66">
        <v>241.54</v>
      </c>
      <c r="E87" s="67">
        <v>202.62</v>
      </c>
      <c r="F87" s="64">
        <f>ROUND(D87*E87,2)</f>
        <v>48940.83</v>
      </c>
      <c r="G87" s="61">
        <f t="shared" si="25"/>
        <v>48940.83</v>
      </c>
      <c r="H87" s="62"/>
      <c r="I87" s="62"/>
      <c r="J87" s="3" t="s">
        <v>119</v>
      </c>
    </row>
    <row r="88" spans="1:10" s="4" customFormat="1" ht="24">
      <c r="A88" s="35" t="s">
        <v>54</v>
      </c>
      <c r="B88" s="36" t="s">
        <v>213</v>
      </c>
      <c r="C88" s="37" t="s">
        <v>23</v>
      </c>
      <c r="D88" s="66">
        <v>701.41</v>
      </c>
      <c r="E88" s="67">
        <v>6.59</v>
      </c>
      <c r="F88" s="64">
        <f t="shared" ref="F88:F89" si="26">ROUND(D88*E88,2)</f>
        <v>4622.29</v>
      </c>
      <c r="G88" s="61">
        <f t="shared" si="25"/>
        <v>4622.29</v>
      </c>
      <c r="H88" s="62"/>
      <c r="I88" s="62"/>
      <c r="J88" s="3" t="s">
        <v>214</v>
      </c>
    </row>
    <row r="89" spans="1:10" s="4" customFormat="1" ht="12.75">
      <c r="A89" s="96" t="s">
        <v>190</v>
      </c>
      <c r="B89" s="97" t="s">
        <v>323</v>
      </c>
      <c r="C89" s="98" t="s">
        <v>23</v>
      </c>
      <c r="D89" s="99">
        <v>112.12</v>
      </c>
      <c r="E89" s="100">
        <v>138.91999999999999</v>
      </c>
      <c r="F89" s="101">
        <f t="shared" si="26"/>
        <v>15575.71</v>
      </c>
      <c r="G89" s="61">
        <f t="shared" si="25"/>
        <v>15575.71</v>
      </c>
      <c r="H89" s="62"/>
      <c r="I89" s="62"/>
      <c r="J89" s="3" t="s">
        <v>324</v>
      </c>
    </row>
    <row r="90" spans="1:10" s="4" customFormat="1" ht="12.75">
      <c r="A90" s="43" t="s">
        <v>39</v>
      </c>
      <c r="B90" s="44" t="s">
        <v>67</v>
      </c>
      <c r="C90" s="32"/>
      <c r="D90" s="45"/>
      <c r="E90" s="63"/>
      <c r="F90" s="52">
        <f>SUM(F91:F92)</f>
        <v>8828.32</v>
      </c>
      <c r="G90" s="58"/>
      <c r="H90" s="59">
        <v>0</v>
      </c>
      <c r="I90" s="62"/>
      <c r="J90" s="3"/>
    </row>
    <row r="91" spans="1:10" s="4" customFormat="1" ht="24">
      <c r="A91" s="35" t="s">
        <v>215</v>
      </c>
      <c r="B91" s="36" t="s">
        <v>216</v>
      </c>
      <c r="C91" s="37" t="s">
        <v>23</v>
      </c>
      <c r="D91" s="66">
        <v>241.52</v>
      </c>
      <c r="E91" s="67">
        <v>7.28</v>
      </c>
      <c r="F91" s="64">
        <f t="shared" ref="F91" si="27">ROUND(D91*E91,2)</f>
        <v>1758.27</v>
      </c>
      <c r="G91" s="61">
        <f t="shared" ref="G91:G92" si="28">F91</f>
        <v>1758.27</v>
      </c>
      <c r="H91" s="62"/>
      <c r="I91" s="62"/>
      <c r="J91" s="3" t="s">
        <v>217</v>
      </c>
    </row>
    <row r="92" spans="1:10" s="4" customFormat="1" ht="12.75">
      <c r="A92" s="35" t="s">
        <v>120</v>
      </c>
      <c r="B92" s="36" t="s">
        <v>121</v>
      </c>
      <c r="C92" s="37" t="s">
        <v>23</v>
      </c>
      <c r="D92" s="66">
        <v>130.54</v>
      </c>
      <c r="E92" s="67">
        <v>54.16</v>
      </c>
      <c r="F92" s="64">
        <f>ROUND(D92*E92,2)</f>
        <v>7070.05</v>
      </c>
      <c r="G92" s="61">
        <f t="shared" si="28"/>
        <v>7070.05</v>
      </c>
      <c r="H92" s="62"/>
      <c r="I92" s="62"/>
      <c r="J92" s="3" t="s">
        <v>122</v>
      </c>
    </row>
    <row r="93" spans="1:10" s="82" customFormat="1" ht="12.75">
      <c r="A93" s="47"/>
      <c r="B93" s="60"/>
      <c r="C93" s="37"/>
      <c r="D93" s="66"/>
      <c r="E93" s="67"/>
      <c r="F93" s="64"/>
      <c r="G93" s="61"/>
      <c r="H93" s="62"/>
      <c r="I93" s="62"/>
      <c r="J93" s="3"/>
    </row>
    <row r="94" spans="1:10" s="4" customFormat="1" ht="12.75">
      <c r="A94" s="73" t="s">
        <v>68</v>
      </c>
      <c r="B94" s="74" t="s">
        <v>69</v>
      </c>
      <c r="C94" s="74"/>
      <c r="D94" s="83"/>
      <c r="E94" s="87"/>
      <c r="F94" s="85">
        <f>SUM(F95,F99,F102)</f>
        <v>4074.88</v>
      </c>
      <c r="G94" s="86"/>
      <c r="H94" s="86"/>
      <c r="I94" s="80">
        <f>F94</f>
        <v>4074.88</v>
      </c>
      <c r="J94" s="88"/>
    </row>
    <row r="95" spans="1:10" s="105" customFormat="1" ht="24">
      <c r="A95" s="43" t="s">
        <v>10</v>
      </c>
      <c r="B95" s="44" t="s">
        <v>202</v>
      </c>
      <c r="C95" s="32"/>
      <c r="D95" s="45"/>
      <c r="E95" s="63"/>
      <c r="F95" s="52">
        <f>SUM(F96:F98)</f>
        <v>738.36</v>
      </c>
      <c r="G95" s="58"/>
      <c r="H95" s="59">
        <v>0</v>
      </c>
      <c r="I95" s="58"/>
      <c r="J95" s="3"/>
    </row>
    <row r="96" spans="1:10" s="105" customFormat="1" ht="12.75">
      <c r="A96" s="96" t="s">
        <v>22</v>
      </c>
      <c r="B96" s="97" t="s">
        <v>311</v>
      </c>
      <c r="C96" s="98" t="s">
        <v>23</v>
      </c>
      <c r="D96" s="99">
        <v>21</v>
      </c>
      <c r="E96" s="100">
        <v>3.6</v>
      </c>
      <c r="F96" s="101">
        <f t="shared" ref="F96" si="29">ROUND(D96*E96,2)</f>
        <v>75.599999999999994</v>
      </c>
      <c r="G96" s="102">
        <f t="shared" ref="G96" si="30">F96</f>
        <v>75.599999999999994</v>
      </c>
      <c r="H96" s="103"/>
      <c r="I96" s="103"/>
      <c r="J96" s="104" t="s">
        <v>312</v>
      </c>
    </row>
    <row r="97" spans="1:10" s="4" customFormat="1" ht="12.75">
      <c r="A97" s="96" t="s">
        <v>242</v>
      </c>
      <c r="B97" s="97" t="s">
        <v>309</v>
      </c>
      <c r="C97" s="98" t="s">
        <v>23</v>
      </c>
      <c r="D97" s="99">
        <v>21</v>
      </c>
      <c r="E97" s="100">
        <v>16.13</v>
      </c>
      <c r="F97" s="101">
        <f t="shared" ref="F97" si="31">ROUND(D97*E97,2)</f>
        <v>338.73</v>
      </c>
      <c r="G97" s="102">
        <f t="shared" ref="G97" si="32">F97</f>
        <v>338.73</v>
      </c>
      <c r="H97" s="103"/>
      <c r="I97" s="103"/>
      <c r="J97" s="104" t="s">
        <v>310</v>
      </c>
    </row>
    <row r="98" spans="1:10" s="4" customFormat="1" ht="12.75">
      <c r="A98" s="35" t="s">
        <v>206</v>
      </c>
      <c r="B98" s="36" t="s">
        <v>207</v>
      </c>
      <c r="C98" s="37" t="s">
        <v>23</v>
      </c>
      <c r="D98" s="66">
        <v>21</v>
      </c>
      <c r="E98" s="67">
        <v>15.43</v>
      </c>
      <c r="F98" s="64">
        <f t="shared" ref="F98" si="33">ROUND(D98*E98,2)</f>
        <v>324.02999999999997</v>
      </c>
      <c r="G98" s="61">
        <f t="shared" ref="G98" si="34">F98</f>
        <v>324.02999999999997</v>
      </c>
      <c r="H98" s="62"/>
      <c r="I98" s="62"/>
      <c r="J98" s="3" t="s">
        <v>208</v>
      </c>
    </row>
    <row r="99" spans="1:10" s="4" customFormat="1" ht="15.75" customHeight="1">
      <c r="A99" s="43" t="s">
        <v>11</v>
      </c>
      <c r="B99" s="44" t="s">
        <v>167</v>
      </c>
      <c r="C99" s="32"/>
      <c r="D99" s="45"/>
      <c r="E99" s="63"/>
      <c r="F99" s="52">
        <f>SUM(F100:F101)</f>
        <v>1095.3499999999999</v>
      </c>
      <c r="G99" s="58"/>
      <c r="H99" s="59"/>
      <c r="I99" s="58"/>
      <c r="J99" s="3"/>
    </row>
    <row r="100" spans="1:10" s="105" customFormat="1" ht="24">
      <c r="A100" s="35" t="s">
        <v>160</v>
      </c>
      <c r="B100" s="36" t="s">
        <v>161</v>
      </c>
      <c r="C100" s="37" t="s">
        <v>23</v>
      </c>
      <c r="D100" s="66">
        <v>13.53</v>
      </c>
      <c r="E100" s="67">
        <v>51.11</v>
      </c>
      <c r="F100" s="64">
        <f>ROUND(D100*E100,2)</f>
        <v>691.52</v>
      </c>
      <c r="G100" s="61">
        <f t="shared" ref="G100:G101" si="35">F100</f>
        <v>691.52</v>
      </c>
      <c r="H100" s="62"/>
      <c r="I100" s="62"/>
      <c r="J100" s="3"/>
    </row>
    <row r="101" spans="1:10" s="4" customFormat="1" ht="36">
      <c r="A101" s="96" t="s">
        <v>103</v>
      </c>
      <c r="B101" s="97" t="s">
        <v>315</v>
      </c>
      <c r="C101" s="98" t="s">
        <v>23</v>
      </c>
      <c r="D101" s="99">
        <v>6.77</v>
      </c>
      <c r="E101" s="100">
        <v>59.65</v>
      </c>
      <c r="F101" s="101">
        <f t="shared" ref="F101" si="36">ROUND(D101*E101,2)</f>
        <v>403.83</v>
      </c>
      <c r="G101" s="61">
        <f t="shared" si="35"/>
        <v>403.83</v>
      </c>
      <c r="H101" s="103"/>
      <c r="I101" s="103"/>
      <c r="J101" s="104" t="s">
        <v>316</v>
      </c>
    </row>
    <row r="102" spans="1:10" s="105" customFormat="1" ht="12.75">
      <c r="A102" s="43" t="s">
        <v>39</v>
      </c>
      <c r="B102" s="44" t="s">
        <v>125</v>
      </c>
      <c r="C102" s="32"/>
      <c r="D102" s="45"/>
      <c r="E102" s="63"/>
      <c r="F102" s="52">
        <f>SUM(F103:F104)</f>
        <v>2241.17</v>
      </c>
      <c r="G102" s="58"/>
      <c r="H102" s="59">
        <v>0</v>
      </c>
      <c r="I102" s="58"/>
      <c r="J102" s="3"/>
    </row>
    <row r="103" spans="1:10" s="4" customFormat="1" ht="24">
      <c r="A103" s="110" t="s">
        <v>215</v>
      </c>
      <c r="B103" s="111" t="s">
        <v>282</v>
      </c>
      <c r="C103" s="112" t="s">
        <v>23</v>
      </c>
      <c r="D103" s="113">
        <v>19.2</v>
      </c>
      <c r="E103" s="114">
        <v>10.25</v>
      </c>
      <c r="F103" s="115">
        <f t="shared" ref="F103" si="37">ROUND(D103*E103,2)</f>
        <v>196.8</v>
      </c>
      <c r="G103" s="61">
        <f t="shared" ref="G103:G104" si="38">F103</f>
        <v>196.8</v>
      </c>
      <c r="H103" s="103"/>
      <c r="I103" s="103"/>
      <c r="J103" s="104" t="s">
        <v>283</v>
      </c>
    </row>
    <row r="104" spans="1:10" s="4" customFormat="1" ht="12.75">
      <c r="A104" s="35" t="s">
        <v>126</v>
      </c>
      <c r="B104" s="36" t="s">
        <v>127</v>
      </c>
      <c r="C104" s="37" t="s">
        <v>23</v>
      </c>
      <c r="D104" s="66">
        <v>63.47</v>
      </c>
      <c r="E104" s="67">
        <v>32.21</v>
      </c>
      <c r="F104" s="64">
        <f>ROUND(D104*E104,2)</f>
        <v>2044.37</v>
      </c>
      <c r="G104" s="61">
        <f t="shared" si="38"/>
        <v>2044.37</v>
      </c>
      <c r="H104" s="62"/>
      <c r="I104" s="62"/>
      <c r="J104" s="3" t="s">
        <v>128</v>
      </c>
    </row>
    <row r="105" spans="1:10" s="82" customFormat="1" ht="12.75" customHeight="1">
      <c r="A105" s="47"/>
      <c r="B105" s="60"/>
      <c r="C105" s="37"/>
      <c r="D105" s="66"/>
      <c r="E105" s="67"/>
      <c r="F105" s="64"/>
      <c r="G105" s="61"/>
      <c r="H105" s="62"/>
      <c r="I105" s="62"/>
      <c r="J105" s="3"/>
    </row>
    <row r="106" spans="1:10" s="4" customFormat="1" ht="12.75" customHeight="1">
      <c r="A106" s="73" t="s">
        <v>13</v>
      </c>
      <c r="B106" s="74" t="s">
        <v>32</v>
      </c>
      <c r="C106" s="74"/>
      <c r="D106" s="75"/>
      <c r="E106" s="76"/>
      <c r="F106" s="85">
        <f>SUM(F107,F112)</f>
        <v>7342.69</v>
      </c>
      <c r="G106" s="78"/>
      <c r="H106" s="82"/>
      <c r="I106" s="80">
        <f>F106</f>
        <v>7342.69</v>
      </c>
      <c r="J106" s="82"/>
    </row>
    <row r="107" spans="1:10" s="95" customFormat="1" ht="12.75">
      <c r="A107" s="43" t="s">
        <v>10</v>
      </c>
      <c r="B107" s="44" t="s">
        <v>138</v>
      </c>
      <c r="C107" s="32"/>
      <c r="D107" s="33"/>
      <c r="E107" s="42"/>
      <c r="F107" s="52">
        <f>SUM(F108:F111)</f>
        <v>6721.69</v>
      </c>
      <c r="G107" s="2"/>
      <c r="H107" s="59">
        <v>0</v>
      </c>
      <c r="I107" s="4"/>
      <c r="J107" s="4"/>
    </row>
    <row r="108" spans="1:10" s="105" customFormat="1" ht="24">
      <c r="A108" s="35" t="s">
        <v>139</v>
      </c>
      <c r="B108" s="36" t="s">
        <v>140</v>
      </c>
      <c r="C108" s="37" t="s">
        <v>23</v>
      </c>
      <c r="D108" s="66">
        <v>22.12</v>
      </c>
      <c r="E108" s="67">
        <v>44.58</v>
      </c>
      <c r="F108" s="64">
        <f t="shared" ref="F108:F111" si="39">ROUND(D108*E108,2)</f>
        <v>986.11</v>
      </c>
      <c r="G108" s="61">
        <f t="shared" ref="G108:G111" si="40">F108</f>
        <v>986.11</v>
      </c>
      <c r="H108" s="107"/>
      <c r="I108" s="107"/>
      <c r="J108" s="108" t="s">
        <v>141</v>
      </c>
    </row>
    <row r="109" spans="1:10" s="4" customFormat="1" ht="12.75">
      <c r="A109" s="96" t="s">
        <v>50</v>
      </c>
      <c r="B109" s="97" t="s">
        <v>313</v>
      </c>
      <c r="C109" s="98" t="s">
        <v>23</v>
      </c>
      <c r="D109" s="99">
        <v>1.56</v>
      </c>
      <c r="E109" s="100">
        <v>22.84</v>
      </c>
      <c r="F109" s="101">
        <f t="shared" si="39"/>
        <v>35.630000000000003</v>
      </c>
      <c r="G109" s="61">
        <f t="shared" si="40"/>
        <v>35.630000000000003</v>
      </c>
      <c r="H109" s="103"/>
      <c r="I109" s="103"/>
      <c r="J109" s="104" t="s">
        <v>314</v>
      </c>
    </row>
    <row r="110" spans="1:10" s="95" customFormat="1" ht="24">
      <c r="A110" s="96" t="s">
        <v>120</v>
      </c>
      <c r="B110" s="97" t="s">
        <v>372</v>
      </c>
      <c r="C110" s="98" t="s">
        <v>23</v>
      </c>
      <c r="D110" s="99">
        <v>200</v>
      </c>
      <c r="E110" s="100">
        <v>24.61</v>
      </c>
      <c r="F110" s="101">
        <f t="shared" si="39"/>
        <v>4922</v>
      </c>
      <c r="G110" s="61">
        <f t="shared" si="40"/>
        <v>4922</v>
      </c>
      <c r="H110" s="62"/>
      <c r="I110" s="62"/>
      <c r="J110" s="3" t="s">
        <v>373</v>
      </c>
    </row>
    <row r="111" spans="1:10" s="4" customFormat="1" ht="12.75" customHeight="1">
      <c r="A111" s="35" t="s">
        <v>158</v>
      </c>
      <c r="B111" s="36" t="s">
        <v>159</v>
      </c>
      <c r="C111" s="37" t="s">
        <v>23</v>
      </c>
      <c r="D111" s="66">
        <v>10.220000000000001</v>
      </c>
      <c r="E111" s="67">
        <v>76.12</v>
      </c>
      <c r="F111" s="64">
        <f t="shared" si="39"/>
        <v>777.95</v>
      </c>
      <c r="G111" s="61">
        <f t="shared" si="40"/>
        <v>777.95</v>
      </c>
      <c r="H111" s="107"/>
      <c r="I111" s="107"/>
      <c r="J111" s="108"/>
    </row>
    <row r="112" spans="1:10" s="4" customFormat="1" ht="12.75" customHeight="1">
      <c r="A112" s="43" t="s">
        <v>39</v>
      </c>
      <c r="B112" s="44" t="s">
        <v>14</v>
      </c>
      <c r="C112" s="32"/>
      <c r="D112" s="33"/>
      <c r="E112" s="42"/>
      <c r="F112" s="52">
        <f>SUM(F113:F114)</f>
        <v>621</v>
      </c>
      <c r="G112" s="2"/>
      <c r="H112" s="59">
        <f>F112</f>
        <v>621</v>
      </c>
    </row>
    <row r="113" spans="1:10" s="95" customFormat="1" ht="12.75">
      <c r="A113" s="35" t="s">
        <v>53</v>
      </c>
      <c r="B113" s="36" t="s">
        <v>70</v>
      </c>
      <c r="C113" s="37" t="s">
        <v>23</v>
      </c>
      <c r="D113" s="66">
        <v>10</v>
      </c>
      <c r="E113" s="67">
        <v>16.95</v>
      </c>
      <c r="F113" s="64">
        <f>ROUND(D113*E113,2)</f>
        <v>169.5</v>
      </c>
      <c r="G113" s="61">
        <f>F113</f>
        <v>169.5</v>
      </c>
      <c r="H113" s="62"/>
      <c r="I113" s="62"/>
      <c r="J113" s="3" t="s">
        <v>71</v>
      </c>
    </row>
    <row r="114" spans="1:10" s="4" customFormat="1" ht="12.75" customHeight="1">
      <c r="A114" s="35" t="s">
        <v>135</v>
      </c>
      <c r="B114" s="36" t="s">
        <v>136</v>
      </c>
      <c r="C114" s="37" t="s">
        <v>28</v>
      </c>
      <c r="D114" s="66">
        <v>7</v>
      </c>
      <c r="E114" s="67">
        <v>64.5</v>
      </c>
      <c r="F114" s="64">
        <f>ROUND(D114*E114,2)</f>
        <v>451.5</v>
      </c>
      <c r="G114" s="106">
        <f>F114</f>
        <v>451.5</v>
      </c>
      <c r="H114" s="107"/>
      <c r="I114" s="107"/>
      <c r="J114" s="108" t="s">
        <v>137</v>
      </c>
    </row>
    <row r="115" spans="1:10" s="82" customFormat="1" ht="12.75" customHeight="1">
      <c r="A115" s="35"/>
      <c r="B115" s="36"/>
      <c r="C115" s="37"/>
      <c r="D115" s="38"/>
      <c r="E115" s="41"/>
      <c r="F115" s="39"/>
      <c r="G115" s="3"/>
      <c r="H115" s="4"/>
      <c r="I115" s="4"/>
      <c r="J115" s="4"/>
    </row>
    <row r="116" spans="1:10" s="4" customFormat="1" ht="15" customHeight="1">
      <c r="A116" s="73" t="s">
        <v>72</v>
      </c>
      <c r="B116" s="74" t="s">
        <v>73</v>
      </c>
      <c r="C116" s="74"/>
      <c r="D116" s="75"/>
      <c r="E116" s="76"/>
      <c r="F116" s="85">
        <f>SUM(F117,F121,F125,F131,F139,F123)</f>
        <v>39142.720000000001</v>
      </c>
      <c r="G116" s="78"/>
      <c r="H116" s="82"/>
      <c r="I116" s="80">
        <f>F116</f>
        <v>39142.720000000001</v>
      </c>
      <c r="J116" s="82"/>
    </row>
    <row r="117" spans="1:10" s="151" customFormat="1" ht="12.75">
      <c r="A117" s="43" t="s">
        <v>40</v>
      </c>
      <c r="B117" s="44" t="s">
        <v>74</v>
      </c>
      <c r="C117" s="32"/>
      <c r="D117" s="45"/>
      <c r="E117" s="63"/>
      <c r="F117" s="52">
        <f>SUM(F118:F120)</f>
        <v>17396.27</v>
      </c>
      <c r="G117" s="58"/>
      <c r="H117" s="59">
        <v>0</v>
      </c>
      <c r="I117" s="58"/>
      <c r="J117" s="4"/>
    </row>
    <row r="118" spans="1:10" s="4" customFormat="1" ht="12.75">
      <c r="A118" s="96" t="s">
        <v>362</v>
      </c>
      <c r="B118" s="97" t="s">
        <v>363</v>
      </c>
      <c r="C118" s="98" t="s">
        <v>24</v>
      </c>
      <c r="D118" s="99">
        <v>8</v>
      </c>
      <c r="E118" s="100">
        <v>6.14</v>
      </c>
      <c r="F118" s="101">
        <f t="shared" ref="F118" si="41">ROUND(D118*E118,2)</f>
        <v>49.12</v>
      </c>
      <c r="G118" s="148">
        <f t="shared" ref="G118:G120" si="42">F118</f>
        <v>49.12</v>
      </c>
      <c r="H118" s="149"/>
      <c r="I118" s="149"/>
      <c r="J118" s="150" t="s">
        <v>364</v>
      </c>
    </row>
    <row r="119" spans="1:10" s="4" customFormat="1" ht="24">
      <c r="A119" s="35" t="s">
        <v>179</v>
      </c>
      <c r="B119" s="36" t="s">
        <v>180</v>
      </c>
      <c r="C119" s="37" t="s">
        <v>28</v>
      </c>
      <c r="D119" s="66">
        <f>0.57+1.59+1.45+1.68+2.03+2.02+0.47+9.81+3.93+1.5+3.94+48</f>
        <v>76.990000000000009</v>
      </c>
      <c r="E119" s="67">
        <v>25.19</v>
      </c>
      <c r="F119" s="64">
        <f t="shared" ref="F119:F120" si="43">ROUND(D119*E119,2)</f>
        <v>1939.38</v>
      </c>
      <c r="G119" s="61">
        <f t="shared" si="42"/>
        <v>1939.38</v>
      </c>
      <c r="H119" s="62"/>
      <c r="I119" s="62"/>
      <c r="J119" s="3" t="s">
        <v>181</v>
      </c>
    </row>
    <row r="120" spans="1:10" s="95" customFormat="1" ht="24">
      <c r="A120" s="35" t="s">
        <v>182</v>
      </c>
      <c r="B120" s="36" t="s">
        <v>183</v>
      </c>
      <c r="C120" s="37" t="s">
        <v>28</v>
      </c>
      <c r="D120" s="66">
        <f>31.44+522</f>
        <v>553.44000000000005</v>
      </c>
      <c r="E120" s="67">
        <v>27.84</v>
      </c>
      <c r="F120" s="64">
        <f t="shared" si="43"/>
        <v>15407.77</v>
      </c>
      <c r="G120" s="61">
        <f t="shared" si="42"/>
        <v>15407.77</v>
      </c>
      <c r="H120" s="62"/>
      <c r="I120" s="62"/>
      <c r="J120" s="3"/>
    </row>
    <row r="121" spans="1:10" s="95" customFormat="1" ht="12.75">
      <c r="A121" s="43" t="s">
        <v>41</v>
      </c>
      <c r="B121" s="44" t="s">
        <v>78</v>
      </c>
      <c r="C121" s="32"/>
      <c r="D121" s="45"/>
      <c r="E121" s="63"/>
      <c r="F121" s="52">
        <f>SUM(F122)</f>
        <v>68.25</v>
      </c>
      <c r="G121" s="57"/>
      <c r="H121" s="59">
        <v>0</v>
      </c>
      <c r="I121" s="57"/>
      <c r="J121" s="94"/>
    </row>
    <row r="122" spans="1:10" s="95" customFormat="1" ht="12.75" customHeight="1">
      <c r="A122" s="35" t="s">
        <v>190</v>
      </c>
      <c r="B122" s="36" t="s">
        <v>191</v>
      </c>
      <c r="C122" s="37" t="s">
        <v>24</v>
      </c>
      <c r="D122" s="66">
        <v>3</v>
      </c>
      <c r="E122" s="67">
        <v>22.75</v>
      </c>
      <c r="F122" s="64">
        <f t="shared" ref="F122:F130" si="44">ROUND(D122*E122,2)</f>
        <v>68.25</v>
      </c>
      <c r="G122" s="61">
        <f>F122</f>
        <v>68.25</v>
      </c>
      <c r="H122" s="107"/>
      <c r="I122" s="107"/>
      <c r="J122" s="108" t="s">
        <v>192</v>
      </c>
    </row>
    <row r="123" spans="1:10" s="95" customFormat="1" ht="12.75">
      <c r="A123" s="43" t="s">
        <v>266</v>
      </c>
      <c r="B123" s="44" t="s">
        <v>267</v>
      </c>
      <c r="C123" s="32"/>
      <c r="D123" s="45"/>
      <c r="E123" s="63"/>
      <c r="F123" s="52">
        <f>SUM(F124)</f>
        <v>861.67</v>
      </c>
      <c r="G123" s="57"/>
      <c r="H123" s="59"/>
      <c r="I123" s="57"/>
      <c r="J123" s="94"/>
    </row>
    <row r="124" spans="1:10" s="4" customFormat="1" ht="24">
      <c r="A124" s="35" t="s">
        <v>268</v>
      </c>
      <c r="B124" s="36" t="s">
        <v>269</v>
      </c>
      <c r="C124" s="37" t="s">
        <v>24</v>
      </c>
      <c r="D124" s="66">
        <v>1</v>
      </c>
      <c r="E124" s="67">
        <v>861.67</v>
      </c>
      <c r="F124" s="64">
        <f t="shared" ref="F124" si="45">ROUND(D124*E124,2)</f>
        <v>861.67</v>
      </c>
      <c r="G124" s="106">
        <f t="shared" ref="G124" si="46">F124</f>
        <v>861.67</v>
      </c>
      <c r="H124" s="107"/>
      <c r="I124" s="107"/>
      <c r="J124" s="108" t="s">
        <v>270</v>
      </c>
    </row>
    <row r="125" spans="1:10" s="95" customFormat="1" ht="12.75">
      <c r="A125" s="43" t="s">
        <v>1</v>
      </c>
      <c r="B125" s="44" t="s">
        <v>174</v>
      </c>
      <c r="C125" s="32"/>
      <c r="D125" s="45"/>
      <c r="E125" s="63"/>
      <c r="F125" s="52">
        <f>SUM(F126:F130)</f>
        <v>6781.37</v>
      </c>
      <c r="G125" s="58"/>
      <c r="H125" s="59">
        <v>0</v>
      </c>
      <c r="I125" s="58"/>
      <c r="J125" s="4"/>
    </row>
    <row r="126" spans="1:10" s="95" customFormat="1" ht="24">
      <c r="A126" s="35" t="s">
        <v>120</v>
      </c>
      <c r="B126" s="36" t="s">
        <v>175</v>
      </c>
      <c r="C126" s="37" t="s">
        <v>24</v>
      </c>
      <c r="D126" s="66">
        <v>4</v>
      </c>
      <c r="E126" s="67">
        <v>316.66000000000003</v>
      </c>
      <c r="F126" s="64">
        <f t="shared" si="44"/>
        <v>1266.6400000000001</v>
      </c>
      <c r="G126" s="61">
        <f>F126</f>
        <v>1266.6400000000001</v>
      </c>
      <c r="H126" s="107"/>
      <c r="I126" s="107"/>
      <c r="J126" s="108" t="s">
        <v>176</v>
      </c>
    </row>
    <row r="127" spans="1:10" s="4" customFormat="1" ht="24">
      <c r="A127" s="35" t="s">
        <v>190</v>
      </c>
      <c r="B127" s="36" t="s">
        <v>227</v>
      </c>
      <c r="C127" s="37" t="s">
        <v>24</v>
      </c>
      <c r="D127" s="66">
        <f>8+9</f>
        <v>17</v>
      </c>
      <c r="E127" s="67">
        <v>289.95</v>
      </c>
      <c r="F127" s="64">
        <f t="shared" si="44"/>
        <v>4929.1499999999996</v>
      </c>
      <c r="G127" s="106">
        <f t="shared" ref="G127" si="47">F127</f>
        <v>4929.1499999999996</v>
      </c>
      <c r="H127" s="107"/>
      <c r="I127" s="107"/>
      <c r="J127" s="108" t="s">
        <v>228</v>
      </c>
    </row>
    <row r="128" spans="1:10" s="95" customFormat="1" ht="12.75">
      <c r="A128" s="35" t="s">
        <v>56</v>
      </c>
      <c r="B128" s="36" t="s">
        <v>177</v>
      </c>
      <c r="C128" s="37" t="s">
        <v>24</v>
      </c>
      <c r="D128" s="66">
        <v>4</v>
      </c>
      <c r="E128" s="67">
        <v>27.32</v>
      </c>
      <c r="F128" s="64">
        <f t="shared" si="44"/>
        <v>109.28</v>
      </c>
      <c r="G128" s="61">
        <f t="shared" ref="G128:G130" si="48">F128</f>
        <v>109.28</v>
      </c>
      <c r="H128" s="62"/>
      <c r="I128" s="62"/>
      <c r="J128" s="3" t="s">
        <v>178</v>
      </c>
    </row>
    <row r="129" spans="1:10" s="4" customFormat="1" ht="12.75">
      <c r="A129" s="35" t="s">
        <v>221</v>
      </c>
      <c r="B129" s="36" t="s">
        <v>222</v>
      </c>
      <c r="C129" s="37" t="s">
        <v>24</v>
      </c>
      <c r="D129" s="66">
        <v>16</v>
      </c>
      <c r="E129" s="67">
        <v>22.97</v>
      </c>
      <c r="F129" s="64">
        <f t="shared" si="44"/>
        <v>367.52</v>
      </c>
      <c r="G129" s="106">
        <f t="shared" si="48"/>
        <v>367.52</v>
      </c>
      <c r="H129" s="107"/>
      <c r="I129" s="107"/>
      <c r="J129" s="108" t="s">
        <v>223</v>
      </c>
    </row>
    <row r="130" spans="1:10" s="4" customFormat="1" ht="15" customHeight="1">
      <c r="A130" s="35" t="s">
        <v>218</v>
      </c>
      <c r="B130" s="36" t="s">
        <v>219</v>
      </c>
      <c r="C130" s="37" t="s">
        <v>24</v>
      </c>
      <c r="D130" s="66">
        <v>7</v>
      </c>
      <c r="E130" s="67">
        <v>15.54</v>
      </c>
      <c r="F130" s="64">
        <f t="shared" si="44"/>
        <v>108.78</v>
      </c>
      <c r="G130" s="61">
        <f t="shared" si="48"/>
        <v>108.78</v>
      </c>
      <c r="H130" s="62"/>
      <c r="I130" s="62"/>
      <c r="J130" s="3" t="s">
        <v>220</v>
      </c>
    </row>
    <row r="131" spans="1:10" s="4" customFormat="1" ht="12.75">
      <c r="A131" s="43" t="s">
        <v>2</v>
      </c>
      <c r="B131" s="44" t="s">
        <v>82</v>
      </c>
      <c r="C131" s="32"/>
      <c r="D131" s="45"/>
      <c r="E131" s="63"/>
      <c r="F131" s="52">
        <f>SUM(F132:F138)</f>
        <v>2893.09</v>
      </c>
      <c r="G131" s="58"/>
      <c r="H131" s="59">
        <f>F131</f>
        <v>2893.09</v>
      </c>
      <c r="I131" s="58"/>
    </row>
    <row r="132" spans="1:10" s="4" customFormat="1" ht="24">
      <c r="A132" s="35" t="s">
        <v>27</v>
      </c>
      <c r="B132" s="36" t="s">
        <v>83</v>
      </c>
      <c r="C132" s="37" t="s">
        <v>24</v>
      </c>
      <c r="D132" s="66">
        <v>4</v>
      </c>
      <c r="E132" s="67">
        <v>338.35</v>
      </c>
      <c r="F132" s="64">
        <f>ROUND(D132*E132,2)</f>
        <v>1353.4</v>
      </c>
      <c r="G132" s="61">
        <f>F132</f>
        <v>1353.4</v>
      </c>
      <c r="H132" s="62"/>
      <c r="I132" s="62"/>
      <c r="J132" s="3" t="s">
        <v>84</v>
      </c>
    </row>
    <row r="133" spans="1:10" s="4" customFormat="1" ht="15" customHeight="1">
      <c r="A133" s="35" t="s">
        <v>54</v>
      </c>
      <c r="B133" s="36" t="s">
        <v>168</v>
      </c>
      <c r="C133" s="37" t="s">
        <v>24</v>
      </c>
      <c r="D133" s="66">
        <v>4</v>
      </c>
      <c r="E133" s="67">
        <v>55.66</v>
      </c>
      <c r="F133" s="64">
        <f t="shared" ref="F133" si="49">ROUND(D133*E133,2)</f>
        <v>222.64</v>
      </c>
      <c r="G133" s="61">
        <f t="shared" ref="G133" si="50">F133</f>
        <v>222.64</v>
      </c>
      <c r="H133" s="62"/>
      <c r="I133" s="62"/>
      <c r="J133" s="3" t="s">
        <v>169</v>
      </c>
    </row>
    <row r="134" spans="1:10" s="4" customFormat="1" ht="12.75">
      <c r="A134" s="35" t="s">
        <v>7</v>
      </c>
      <c r="B134" s="36" t="s">
        <v>85</v>
      </c>
      <c r="C134" s="37" t="s">
        <v>24</v>
      </c>
      <c r="D134" s="66">
        <v>4</v>
      </c>
      <c r="E134" s="67">
        <v>5.53</v>
      </c>
      <c r="F134" s="64">
        <f>ROUND(D134*E134,2)</f>
        <v>22.12</v>
      </c>
      <c r="G134" s="61">
        <f>F134</f>
        <v>22.12</v>
      </c>
      <c r="H134" s="62"/>
      <c r="I134" s="62"/>
      <c r="J134" s="3" t="s">
        <v>86</v>
      </c>
    </row>
    <row r="135" spans="1:10" s="105" customFormat="1" ht="12.75">
      <c r="A135" s="35" t="s">
        <v>162</v>
      </c>
      <c r="B135" s="36" t="s">
        <v>163</v>
      </c>
      <c r="C135" s="37" t="s">
        <v>28</v>
      </c>
      <c r="D135" s="66">
        <v>1</v>
      </c>
      <c r="E135" s="67">
        <v>703.65</v>
      </c>
      <c r="F135" s="64">
        <f t="shared" ref="F135:F136" si="51">ROUND(D135*E135,2)</f>
        <v>703.65</v>
      </c>
      <c r="G135" s="61">
        <f t="shared" ref="G135:G136" si="52">F135</f>
        <v>703.65</v>
      </c>
      <c r="H135" s="62"/>
      <c r="I135" s="62"/>
      <c r="J135" s="3" t="s">
        <v>164</v>
      </c>
    </row>
    <row r="136" spans="1:10" s="4" customFormat="1" ht="12.75">
      <c r="A136" s="96" t="s">
        <v>288</v>
      </c>
      <c r="B136" s="97" t="s">
        <v>289</v>
      </c>
      <c r="C136" s="98" t="s">
        <v>24</v>
      </c>
      <c r="D136" s="99">
        <v>1</v>
      </c>
      <c r="E136" s="100">
        <v>235.28</v>
      </c>
      <c r="F136" s="101">
        <f t="shared" si="51"/>
        <v>235.28</v>
      </c>
      <c r="G136" s="102">
        <f t="shared" si="52"/>
        <v>235.28</v>
      </c>
      <c r="H136" s="103"/>
      <c r="I136" s="103"/>
      <c r="J136" s="104" t="s">
        <v>290</v>
      </c>
    </row>
    <row r="137" spans="1:10" s="95" customFormat="1" ht="12.75">
      <c r="A137" s="35" t="s">
        <v>185</v>
      </c>
      <c r="B137" s="36" t="s">
        <v>186</v>
      </c>
      <c r="C137" s="37" t="s">
        <v>24</v>
      </c>
      <c r="D137" s="66">
        <v>5</v>
      </c>
      <c r="E137" s="67">
        <v>17.14</v>
      </c>
      <c r="F137" s="64">
        <f t="shared" ref="F137" si="53">ROUND(D137*E137,2)</f>
        <v>85.7</v>
      </c>
      <c r="G137" s="61">
        <f>F137</f>
        <v>85.7</v>
      </c>
      <c r="H137" s="62"/>
      <c r="I137" s="62"/>
      <c r="J137" s="3"/>
    </row>
    <row r="138" spans="1:10" s="4" customFormat="1" ht="12.75">
      <c r="A138" s="35" t="s">
        <v>187</v>
      </c>
      <c r="B138" s="36" t="s">
        <v>188</v>
      </c>
      <c r="C138" s="37" t="s">
        <v>24</v>
      </c>
      <c r="D138" s="66">
        <v>6</v>
      </c>
      <c r="E138" s="67">
        <v>45.05</v>
      </c>
      <c r="F138" s="64">
        <f t="shared" ref="F138" si="54">ROUND(D138*E138,2)</f>
        <v>270.3</v>
      </c>
      <c r="G138" s="106">
        <f t="shared" ref="G138" si="55">F138</f>
        <v>270.3</v>
      </c>
      <c r="H138" s="107"/>
      <c r="I138" s="107"/>
      <c r="J138" s="108" t="s">
        <v>189</v>
      </c>
    </row>
    <row r="139" spans="1:10" s="4" customFormat="1" ht="24">
      <c r="A139" s="43" t="s">
        <v>13</v>
      </c>
      <c r="B139" s="44" t="s">
        <v>79</v>
      </c>
      <c r="C139" s="32"/>
      <c r="D139" s="45"/>
      <c r="E139" s="63"/>
      <c r="F139" s="52">
        <f>SUM(F140:F144)</f>
        <v>11142.07</v>
      </c>
      <c r="G139" s="58"/>
      <c r="H139" s="59">
        <f>F139</f>
        <v>11142.07</v>
      </c>
      <c r="I139" s="58"/>
    </row>
    <row r="140" spans="1:10" s="4" customFormat="1" ht="12.75">
      <c r="A140" s="35" t="s">
        <v>51</v>
      </c>
      <c r="B140" s="36" t="s">
        <v>80</v>
      </c>
      <c r="C140" s="37" t="s">
        <v>28</v>
      </c>
      <c r="D140" s="66">
        <v>5</v>
      </c>
      <c r="E140" s="67">
        <v>4.0599999999999996</v>
      </c>
      <c r="F140" s="64">
        <f>ROUND(D140*E140,2)</f>
        <v>20.3</v>
      </c>
      <c r="G140" s="61">
        <f>F140</f>
        <v>20.3</v>
      </c>
      <c r="H140" s="62"/>
      <c r="I140" s="62"/>
      <c r="J140" s="3" t="s">
        <v>81</v>
      </c>
    </row>
    <row r="141" spans="1:10" s="95" customFormat="1" ht="15" customHeight="1">
      <c r="A141" s="35" t="s">
        <v>160</v>
      </c>
      <c r="B141" s="111" t="s">
        <v>236</v>
      </c>
      <c r="C141" s="37" t="s">
        <v>24</v>
      </c>
      <c r="D141" s="66">
        <v>16</v>
      </c>
      <c r="E141" s="67">
        <v>39.64</v>
      </c>
      <c r="F141" s="64">
        <f t="shared" ref="F141" si="56">ROUND(D141*E141,2)</f>
        <v>634.24</v>
      </c>
      <c r="G141" s="61">
        <f t="shared" ref="G141" si="57">F141</f>
        <v>634.24</v>
      </c>
      <c r="H141" s="62"/>
      <c r="I141" s="62"/>
      <c r="J141" s="3">
        <v>150040108</v>
      </c>
    </row>
    <row r="142" spans="1:10" s="4" customFormat="1" ht="12.75">
      <c r="A142" s="35" t="s">
        <v>93</v>
      </c>
      <c r="B142" s="36" t="s">
        <v>184</v>
      </c>
      <c r="C142" s="37" t="s">
        <v>172</v>
      </c>
      <c r="D142" s="66">
        <v>3</v>
      </c>
      <c r="E142" s="67">
        <v>135.85</v>
      </c>
      <c r="F142" s="64">
        <f t="shared" ref="F142" si="58">ROUND(D142*E142,2)</f>
        <v>407.55</v>
      </c>
      <c r="G142" s="61">
        <f>F142</f>
        <v>407.55</v>
      </c>
      <c r="H142" s="107"/>
      <c r="I142" s="107"/>
      <c r="J142" s="108"/>
    </row>
    <row r="143" spans="1:10" s="4" customFormat="1" ht="12.75">
      <c r="A143" s="35" t="s">
        <v>170</v>
      </c>
      <c r="B143" s="36" t="s">
        <v>171</v>
      </c>
      <c r="C143" s="37" t="s">
        <v>172</v>
      </c>
      <c r="D143" s="66">
        <v>6</v>
      </c>
      <c r="E143" s="67">
        <v>118.35</v>
      </c>
      <c r="F143" s="64">
        <f t="shared" ref="F143:F144" si="59">ROUND(D143*E143,2)</f>
        <v>710.1</v>
      </c>
      <c r="G143" s="61">
        <f t="shared" ref="G143:G144" si="60">F143</f>
        <v>710.1</v>
      </c>
      <c r="H143" s="62"/>
      <c r="I143" s="62"/>
      <c r="J143" s="3" t="s">
        <v>173</v>
      </c>
    </row>
    <row r="144" spans="1:10" s="4" customFormat="1" ht="24">
      <c r="A144" s="35" t="s">
        <v>224</v>
      </c>
      <c r="B144" s="36" t="s">
        <v>225</v>
      </c>
      <c r="C144" s="37" t="s">
        <v>28</v>
      </c>
      <c r="D144" s="66">
        <v>148</v>
      </c>
      <c r="E144" s="67">
        <v>63.31</v>
      </c>
      <c r="F144" s="64">
        <f t="shared" si="59"/>
        <v>9369.8799999999992</v>
      </c>
      <c r="G144" s="61">
        <f t="shared" si="60"/>
        <v>9369.8799999999992</v>
      </c>
      <c r="H144" s="62"/>
      <c r="I144" s="62"/>
      <c r="J144" s="3" t="s">
        <v>226</v>
      </c>
    </row>
    <row r="145" spans="1:10" s="82" customFormat="1" ht="25.5" customHeight="1">
      <c r="A145" s="35"/>
      <c r="B145" s="36"/>
      <c r="C145" s="37"/>
      <c r="D145" s="66"/>
      <c r="E145" s="67"/>
      <c r="F145" s="64"/>
      <c r="G145" s="61"/>
      <c r="H145" s="62"/>
      <c r="I145" s="62"/>
      <c r="J145" s="3"/>
    </row>
    <row r="146" spans="1:10" s="4" customFormat="1" ht="22.5" customHeight="1">
      <c r="A146" s="73" t="s">
        <v>87</v>
      </c>
      <c r="B146" s="74" t="s">
        <v>88</v>
      </c>
      <c r="C146" s="74"/>
      <c r="D146" s="83"/>
      <c r="E146" s="84"/>
      <c r="F146" s="85">
        <f>SUM(F147,F149)</f>
        <v>78.69</v>
      </c>
      <c r="G146" s="86"/>
      <c r="H146" s="86"/>
      <c r="I146" s="80">
        <f>F146</f>
        <v>78.69</v>
      </c>
      <c r="J146" s="82"/>
    </row>
    <row r="147" spans="1:10" s="4" customFormat="1" ht="12.75">
      <c r="A147" s="43" t="s">
        <v>0</v>
      </c>
      <c r="B147" s="44" t="s">
        <v>165</v>
      </c>
      <c r="C147" s="32"/>
      <c r="D147" s="45"/>
      <c r="E147" s="46"/>
      <c r="F147" s="52">
        <f>SUM(F148:F148)</f>
        <v>35.729999999999997</v>
      </c>
      <c r="G147" s="58"/>
      <c r="H147" s="59">
        <f>F147</f>
        <v>35.729999999999997</v>
      </c>
      <c r="I147" s="58"/>
      <c r="J147" s="2"/>
    </row>
    <row r="148" spans="1:10" s="4" customFormat="1" ht="12.75">
      <c r="A148" s="35" t="s">
        <v>193</v>
      </c>
      <c r="B148" s="36" t="s">
        <v>194</v>
      </c>
      <c r="C148" s="37" t="s">
        <v>24</v>
      </c>
      <c r="D148" s="66">
        <v>3</v>
      </c>
      <c r="E148" s="67">
        <v>11.91</v>
      </c>
      <c r="F148" s="64">
        <f t="shared" ref="F148:F150" si="61">ROUND(D148*E148,2)</f>
        <v>35.729999999999997</v>
      </c>
      <c r="G148" s="61">
        <f t="shared" ref="G148" si="62">F148</f>
        <v>35.729999999999997</v>
      </c>
      <c r="H148" s="62"/>
      <c r="I148" s="62"/>
      <c r="J148" s="3" t="s">
        <v>195</v>
      </c>
    </row>
    <row r="149" spans="1:10" s="4" customFormat="1" ht="24.75" customHeight="1">
      <c r="A149" s="43" t="s">
        <v>13</v>
      </c>
      <c r="B149" s="44" t="s">
        <v>196</v>
      </c>
      <c r="C149" s="32"/>
      <c r="D149" s="45"/>
      <c r="E149" s="63"/>
      <c r="F149" s="52">
        <f>SUM(F150)</f>
        <v>42.96</v>
      </c>
      <c r="G149" s="58"/>
      <c r="H149" s="59">
        <v>0</v>
      </c>
      <c r="I149" s="58"/>
      <c r="J149" s="2"/>
    </row>
    <row r="150" spans="1:10" s="4" customFormat="1" ht="24">
      <c r="A150" s="35" t="s">
        <v>197</v>
      </c>
      <c r="B150" s="36" t="s">
        <v>198</v>
      </c>
      <c r="C150" s="37" t="s">
        <v>24</v>
      </c>
      <c r="D150" s="66">
        <v>2</v>
      </c>
      <c r="E150" s="67">
        <v>21.48</v>
      </c>
      <c r="F150" s="64">
        <f t="shared" si="61"/>
        <v>42.96</v>
      </c>
      <c r="G150" s="61">
        <f>F150</f>
        <v>42.96</v>
      </c>
      <c r="H150" s="62"/>
      <c r="I150" s="62"/>
      <c r="J150" s="3" t="s">
        <v>199</v>
      </c>
    </row>
    <row r="151" spans="1:10" s="79" customFormat="1" ht="12" customHeight="1">
      <c r="A151" s="35"/>
      <c r="B151" s="36"/>
      <c r="C151" s="37"/>
      <c r="D151" s="66"/>
      <c r="E151" s="67"/>
      <c r="F151" s="64"/>
      <c r="G151" s="61"/>
      <c r="H151" s="62"/>
      <c r="I151" s="62"/>
      <c r="J151" s="3"/>
    </row>
    <row r="152" spans="1:10" ht="12" customHeight="1">
      <c r="A152" s="73" t="s">
        <v>15</v>
      </c>
      <c r="B152" s="74" t="s">
        <v>33</v>
      </c>
      <c r="C152" s="74"/>
      <c r="D152" s="75"/>
      <c r="E152" s="76"/>
      <c r="F152" s="77">
        <f>SUM(F159,F153)</f>
        <v>22375.89</v>
      </c>
      <c r="G152" s="78"/>
      <c r="H152" s="79"/>
      <c r="I152" s="80">
        <f>F152</f>
        <v>22375.89</v>
      </c>
      <c r="J152" s="79"/>
    </row>
    <row r="153" spans="1:10" s="95" customFormat="1" ht="12.75">
      <c r="A153" s="43" t="s">
        <v>10</v>
      </c>
      <c r="B153" s="44" t="s">
        <v>16</v>
      </c>
      <c r="C153" s="32"/>
      <c r="D153" s="33"/>
      <c r="E153" s="42"/>
      <c r="F153" s="52">
        <f>SUM(F154:F158)</f>
        <v>6965.1200000000008</v>
      </c>
      <c r="G153" s="2"/>
      <c r="H153" s="59">
        <f>F153</f>
        <v>6965.1200000000008</v>
      </c>
      <c r="I153" s="7"/>
      <c r="J153" s="7"/>
    </row>
    <row r="154" spans="1:10" s="95" customFormat="1" ht="12.75">
      <c r="A154" s="35" t="s">
        <v>229</v>
      </c>
      <c r="B154" s="36" t="s">
        <v>230</v>
      </c>
      <c r="C154" s="37" t="s">
        <v>23</v>
      </c>
      <c r="D154" s="66">
        <v>317.77</v>
      </c>
      <c r="E154" s="67">
        <v>7.33</v>
      </c>
      <c r="F154" s="64">
        <f t="shared" ref="F154:F158" si="63">ROUND(D154*E154,2)</f>
        <v>2329.25</v>
      </c>
      <c r="G154" s="106">
        <f t="shared" ref="G154:G156" si="64">F154</f>
        <v>2329.25</v>
      </c>
      <c r="H154" s="107"/>
      <c r="I154" s="107"/>
      <c r="J154" s="108" t="s">
        <v>231</v>
      </c>
    </row>
    <row r="155" spans="1:10" s="95" customFormat="1" ht="12.75">
      <c r="A155" s="35" t="s">
        <v>25</v>
      </c>
      <c r="B155" s="36" t="s">
        <v>147</v>
      </c>
      <c r="C155" s="37" t="s">
        <v>23</v>
      </c>
      <c r="D155" s="66">
        <v>88.58</v>
      </c>
      <c r="E155" s="67">
        <v>9.36</v>
      </c>
      <c r="F155" s="64">
        <f t="shared" si="63"/>
        <v>829.11</v>
      </c>
      <c r="G155" s="61">
        <f t="shared" si="64"/>
        <v>829.11</v>
      </c>
      <c r="H155" s="107"/>
      <c r="I155" s="107"/>
      <c r="J155" s="108" t="s">
        <v>148</v>
      </c>
    </row>
    <row r="156" spans="1:10" ht="12" customHeight="1">
      <c r="A156" s="35" t="s">
        <v>144</v>
      </c>
      <c r="B156" s="36" t="s">
        <v>149</v>
      </c>
      <c r="C156" s="37" t="s">
        <v>23</v>
      </c>
      <c r="D156" s="66">
        <v>317.77</v>
      </c>
      <c r="E156" s="67">
        <v>7.99</v>
      </c>
      <c r="F156" s="64">
        <f t="shared" si="63"/>
        <v>2538.98</v>
      </c>
      <c r="G156" s="61">
        <f t="shared" si="64"/>
        <v>2538.98</v>
      </c>
      <c r="H156" s="107"/>
      <c r="I156" s="107"/>
      <c r="J156" s="108" t="s">
        <v>150</v>
      </c>
    </row>
    <row r="157" spans="1:10" s="95" customFormat="1" ht="12.75">
      <c r="A157" s="35" t="s">
        <v>55</v>
      </c>
      <c r="B157" s="36" t="s">
        <v>89</v>
      </c>
      <c r="C157" s="37" t="s">
        <v>23</v>
      </c>
      <c r="D157" s="66">
        <v>15</v>
      </c>
      <c r="E157" s="67">
        <v>27.62</v>
      </c>
      <c r="F157" s="64">
        <f t="shared" si="63"/>
        <v>414.3</v>
      </c>
      <c r="G157" s="61">
        <f>F157</f>
        <v>414.3</v>
      </c>
      <c r="H157" s="62"/>
      <c r="I157" s="62"/>
      <c r="J157" s="3" t="s">
        <v>90</v>
      </c>
    </row>
    <row r="158" spans="1:10" ht="12" customHeight="1">
      <c r="A158" s="35" t="s">
        <v>129</v>
      </c>
      <c r="B158" s="36" t="s">
        <v>232</v>
      </c>
      <c r="C158" s="37" t="s">
        <v>23</v>
      </c>
      <c r="D158" s="66">
        <f>26.25+41.38+48.48+45.84</f>
        <v>161.94999999999999</v>
      </c>
      <c r="E158" s="67">
        <v>5.27</v>
      </c>
      <c r="F158" s="64">
        <f t="shared" si="63"/>
        <v>853.48</v>
      </c>
      <c r="G158" s="106">
        <f t="shared" ref="G158" si="65">F158</f>
        <v>853.48</v>
      </c>
      <c r="H158" s="107"/>
      <c r="I158" s="107"/>
      <c r="J158" s="108" t="s">
        <v>233</v>
      </c>
    </row>
    <row r="159" spans="1:10" ht="12.75">
      <c r="A159" s="43" t="s">
        <v>39</v>
      </c>
      <c r="B159" s="44" t="s">
        <v>166</v>
      </c>
      <c r="C159" s="32"/>
      <c r="D159" s="45"/>
      <c r="E159" s="63"/>
      <c r="F159" s="52">
        <f>SUM(F160:F162)</f>
        <v>15410.77</v>
      </c>
      <c r="G159" s="3"/>
      <c r="H159" s="59">
        <f>F159</f>
        <v>15410.77</v>
      </c>
    </row>
    <row r="160" spans="1:10" s="95" customFormat="1" ht="24">
      <c r="A160" s="35" t="s">
        <v>52</v>
      </c>
      <c r="B160" s="36" t="s">
        <v>91</v>
      </c>
      <c r="C160" s="37" t="s">
        <v>23</v>
      </c>
      <c r="D160" s="66">
        <v>36.479999999999997</v>
      </c>
      <c r="E160" s="67">
        <v>9.2100000000000009</v>
      </c>
      <c r="F160" s="64">
        <f>ROUND(D160*E160,2)</f>
        <v>335.98</v>
      </c>
      <c r="G160" s="61">
        <f>F160</f>
        <v>335.98</v>
      </c>
      <c r="H160" s="62"/>
      <c r="I160" s="62"/>
      <c r="J160" s="3" t="s">
        <v>92</v>
      </c>
    </row>
    <row r="161" spans="1:10" s="95" customFormat="1" ht="12.75">
      <c r="A161" s="35" t="s">
        <v>144</v>
      </c>
      <c r="B161" s="36" t="s">
        <v>145</v>
      </c>
      <c r="C161" s="37" t="s">
        <v>23</v>
      </c>
      <c r="D161" s="66">
        <f>7.56+11.52+3.24+6.48+2.94+1.5+3.24</f>
        <v>36.480000000000004</v>
      </c>
      <c r="E161" s="67">
        <v>9.27</v>
      </c>
      <c r="F161" s="64">
        <f>ROUND(D161*E161,2)</f>
        <v>338.17</v>
      </c>
      <c r="G161" s="106">
        <f>F161</f>
        <v>338.17</v>
      </c>
      <c r="H161" s="107"/>
      <c r="I161" s="107"/>
      <c r="J161" s="108" t="s">
        <v>146</v>
      </c>
    </row>
    <row r="162" spans="1:10" s="95" customFormat="1" ht="24">
      <c r="A162" s="35" t="s">
        <v>139</v>
      </c>
      <c r="B162" s="36" t="s">
        <v>142</v>
      </c>
      <c r="C162" s="37" t="s">
        <v>23</v>
      </c>
      <c r="D162" s="66">
        <v>701.41</v>
      </c>
      <c r="E162" s="67">
        <v>21.01</v>
      </c>
      <c r="F162" s="64">
        <f>ROUND(D162*E162,2)</f>
        <v>14736.62</v>
      </c>
      <c r="G162" s="106">
        <f>F162</f>
        <v>14736.62</v>
      </c>
      <c r="H162" s="107"/>
      <c r="I162" s="107"/>
      <c r="J162" s="108" t="s">
        <v>143</v>
      </c>
    </row>
    <row r="163" spans="1:10" s="82" customFormat="1" ht="12.75" customHeight="1">
      <c r="A163" s="35"/>
      <c r="B163" s="36"/>
      <c r="C163" s="37"/>
      <c r="D163" s="66"/>
      <c r="E163" s="67"/>
      <c r="F163" s="64"/>
      <c r="G163" s="106"/>
      <c r="H163" s="107"/>
      <c r="I163" s="107"/>
      <c r="J163" s="108"/>
    </row>
    <row r="164" spans="1:10" ht="12" customHeight="1">
      <c r="A164" s="73" t="s">
        <v>251</v>
      </c>
      <c r="B164" s="74" t="s">
        <v>252</v>
      </c>
      <c r="C164" s="74"/>
      <c r="D164" s="75"/>
      <c r="E164" s="76"/>
      <c r="F164" s="81">
        <f>SUM(F167,F165)</f>
        <v>4447.83</v>
      </c>
      <c r="G164" s="78"/>
      <c r="H164" s="82"/>
      <c r="I164" s="80">
        <f>F164</f>
        <v>4447.83</v>
      </c>
      <c r="J164" s="82" t="s">
        <v>109</v>
      </c>
    </row>
    <row r="165" spans="1:10" s="105" customFormat="1" ht="12.75">
      <c r="A165" s="43" t="s">
        <v>255</v>
      </c>
      <c r="B165" s="44" t="s">
        <v>271</v>
      </c>
      <c r="C165" s="32"/>
      <c r="D165" s="45"/>
      <c r="E165" s="63"/>
      <c r="F165" s="52">
        <f>SUM(F166)</f>
        <v>91.96</v>
      </c>
      <c r="G165" s="3"/>
      <c r="H165" s="59">
        <f>F165</f>
        <v>91.96</v>
      </c>
      <c r="I165" s="7"/>
      <c r="J165" s="7"/>
    </row>
    <row r="166" spans="1:10" ht="12" customHeight="1">
      <c r="A166" s="96" t="s">
        <v>206</v>
      </c>
      <c r="B166" s="97" t="s">
        <v>277</v>
      </c>
      <c r="C166" s="98" t="s">
        <v>23</v>
      </c>
      <c r="D166" s="99">
        <v>105.7</v>
      </c>
      <c r="E166" s="100">
        <v>0.87</v>
      </c>
      <c r="F166" s="101">
        <f t="shared" ref="F166" si="66">ROUND(D166*E166,2)</f>
        <v>91.96</v>
      </c>
      <c r="G166" s="102">
        <f t="shared" ref="G166" si="67">F166</f>
        <v>91.96</v>
      </c>
      <c r="H166" s="103"/>
      <c r="I166" s="103"/>
      <c r="J166" s="104" t="s">
        <v>278</v>
      </c>
    </row>
    <row r="167" spans="1:10" s="105" customFormat="1" ht="12.75">
      <c r="A167" s="43" t="s">
        <v>41</v>
      </c>
      <c r="B167" s="44" t="s">
        <v>253</v>
      </c>
      <c r="C167" s="32"/>
      <c r="D167" s="45"/>
      <c r="E167" s="63"/>
      <c r="F167" s="52">
        <f>SUM(F168)</f>
        <v>4355.87</v>
      </c>
      <c r="G167" s="3"/>
      <c r="H167" s="59">
        <f>F167</f>
        <v>4355.87</v>
      </c>
      <c r="I167" s="7"/>
      <c r="J167" s="7"/>
    </row>
    <row r="168" spans="1:10" s="105" customFormat="1" ht="12.75">
      <c r="A168" s="96" t="s">
        <v>52</v>
      </c>
      <c r="B168" s="97" t="s">
        <v>249</v>
      </c>
      <c r="C168" s="98" t="s">
        <v>23</v>
      </c>
      <c r="D168" s="99">
        <v>130.65</v>
      </c>
      <c r="E168" s="100">
        <v>33.340000000000003</v>
      </c>
      <c r="F168" s="101">
        <f t="shared" ref="F168" si="68">ROUND(D168*E168,2)</f>
        <v>4355.87</v>
      </c>
      <c r="G168" s="102">
        <f t="shared" ref="G168" si="69">F168</f>
        <v>4355.87</v>
      </c>
      <c r="H168" s="103"/>
      <c r="I168" s="103"/>
      <c r="J168" s="104" t="s">
        <v>250</v>
      </c>
    </row>
    <row r="169" spans="1:10" s="82" customFormat="1" ht="12.75" customHeight="1">
      <c r="A169" s="96"/>
      <c r="B169" s="97"/>
      <c r="C169" s="98"/>
      <c r="D169" s="99"/>
      <c r="E169" s="100"/>
      <c r="F169" s="101"/>
      <c r="G169" s="102"/>
      <c r="H169" s="103"/>
      <c r="I169" s="103"/>
      <c r="J169" s="104"/>
    </row>
    <row r="170" spans="1:10" ht="12" customHeight="1">
      <c r="A170" s="73" t="s">
        <v>260</v>
      </c>
      <c r="B170" s="74" t="s">
        <v>261</v>
      </c>
      <c r="C170" s="74"/>
      <c r="D170" s="75"/>
      <c r="E170" s="76"/>
      <c r="F170" s="81">
        <f>SUM(F173,F171)</f>
        <v>2580.56</v>
      </c>
      <c r="G170" s="78"/>
      <c r="H170" s="82"/>
      <c r="I170" s="80">
        <f>F170</f>
        <v>2580.56</v>
      </c>
      <c r="J170" s="82" t="s">
        <v>109</v>
      </c>
    </row>
    <row r="171" spans="1:10" s="105" customFormat="1" ht="12.75">
      <c r="A171" s="43" t="s">
        <v>40</v>
      </c>
      <c r="B171" s="44" t="s">
        <v>262</v>
      </c>
      <c r="C171" s="32"/>
      <c r="D171" s="45"/>
      <c r="E171" s="63"/>
      <c r="F171" s="52">
        <f>SUM(F172)</f>
        <v>88.72</v>
      </c>
      <c r="G171" s="3"/>
      <c r="H171" s="59">
        <f>F171</f>
        <v>88.72</v>
      </c>
      <c r="I171" s="7"/>
      <c r="J171" s="7"/>
    </row>
    <row r="172" spans="1:10" ht="12" customHeight="1">
      <c r="A172" s="96" t="s">
        <v>25</v>
      </c>
      <c r="B172" s="97" t="s">
        <v>263</v>
      </c>
      <c r="C172" s="98" t="s">
        <v>264</v>
      </c>
      <c r="D172" s="99">
        <v>2.74</v>
      </c>
      <c r="E172" s="100">
        <v>32.380000000000003</v>
      </c>
      <c r="F172" s="101">
        <f t="shared" ref="F172" si="70">ROUND(D172*E172,2)</f>
        <v>88.72</v>
      </c>
      <c r="G172" s="102">
        <f t="shared" ref="G172" si="71">F172</f>
        <v>88.72</v>
      </c>
      <c r="H172" s="103"/>
      <c r="I172" s="103"/>
      <c r="J172" s="104" t="s">
        <v>265</v>
      </c>
    </row>
    <row r="173" spans="1:10" s="105" customFormat="1" ht="12.75">
      <c r="A173" s="43" t="s">
        <v>255</v>
      </c>
      <c r="B173" s="44" t="s">
        <v>271</v>
      </c>
      <c r="C173" s="32"/>
      <c r="D173" s="45"/>
      <c r="E173" s="63"/>
      <c r="F173" s="52">
        <f>SUM(F174:F175)</f>
        <v>2491.84</v>
      </c>
      <c r="G173" s="3"/>
      <c r="H173" s="59">
        <f>F173</f>
        <v>2491.84</v>
      </c>
      <c r="I173" s="7"/>
      <c r="J173" s="7"/>
    </row>
    <row r="174" spans="1:10" s="105" customFormat="1" ht="12.75">
      <c r="A174" s="96" t="s">
        <v>26</v>
      </c>
      <c r="B174" s="97" t="s">
        <v>272</v>
      </c>
      <c r="C174" s="98" t="s">
        <v>264</v>
      </c>
      <c r="D174" s="99">
        <v>15.85</v>
      </c>
      <c r="E174" s="100">
        <v>49.98</v>
      </c>
      <c r="F174" s="101">
        <f t="shared" ref="F174" si="72">ROUND(D174*E174,2)</f>
        <v>792.18</v>
      </c>
      <c r="G174" s="102">
        <f t="shared" ref="G174" si="73">F174</f>
        <v>792.18</v>
      </c>
      <c r="H174" s="103"/>
      <c r="I174" s="103"/>
      <c r="J174" s="104" t="s">
        <v>273</v>
      </c>
    </row>
    <row r="175" spans="1:10" ht="12.75" customHeight="1">
      <c r="A175" s="96" t="s">
        <v>274</v>
      </c>
      <c r="B175" s="97" t="s">
        <v>275</v>
      </c>
      <c r="C175" s="98" t="s">
        <v>23</v>
      </c>
      <c r="D175" s="99">
        <v>105.7</v>
      </c>
      <c r="E175" s="100">
        <v>16.079999999999998</v>
      </c>
      <c r="F175" s="101">
        <f t="shared" ref="F175" si="74">ROUND(D175*E175,2)</f>
        <v>1699.66</v>
      </c>
      <c r="G175" s="102">
        <f t="shared" ref="G175" si="75">F175</f>
        <v>1699.66</v>
      </c>
      <c r="H175" s="103"/>
      <c r="I175" s="103"/>
      <c r="J175" s="104" t="s">
        <v>276</v>
      </c>
    </row>
    <row r="176" spans="1:10" s="82" customFormat="1" ht="12.75" customHeight="1">
      <c r="A176" s="35"/>
      <c r="B176" s="36"/>
      <c r="C176" s="37"/>
      <c r="D176" s="38"/>
      <c r="E176" s="41"/>
      <c r="F176" s="39"/>
      <c r="G176" s="3"/>
      <c r="H176" s="7"/>
      <c r="I176" s="7"/>
      <c r="J176" s="7"/>
    </row>
    <row r="177" spans="1:10" s="4" customFormat="1" ht="12.75" customHeight="1">
      <c r="A177" s="73" t="s">
        <v>17</v>
      </c>
      <c r="B177" s="74" t="s">
        <v>34</v>
      </c>
      <c r="C177" s="74"/>
      <c r="D177" s="75"/>
      <c r="E177" s="76"/>
      <c r="F177" s="81">
        <f>SUM(F178)</f>
        <v>153.59</v>
      </c>
      <c r="G177" s="78"/>
      <c r="H177" s="82"/>
      <c r="I177" s="80">
        <f>F177</f>
        <v>153.59</v>
      </c>
      <c r="J177" s="82"/>
    </row>
    <row r="178" spans="1:10" s="4" customFormat="1" ht="14.25">
      <c r="A178" s="43" t="s">
        <v>10</v>
      </c>
      <c r="B178" s="44" t="s">
        <v>18</v>
      </c>
      <c r="C178" s="32"/>
      <c r="D178" s="33"/>
      <c r="E178" s="34"/>
      <c r="F178" s="65">
        <f>SUM(F179)</f>
        <v>153.59</v>
      </c>
      <c r="G178" s="61"/>
      <c r="H178" s="59">
        <f>F178</f>
        <v>153.59</v>
      </c>
    </row>
    <row r="179" spans="1:10" s="72" customFormat="1" ht="17.25" customHeight="1">
      <c r="A179" s="35" t="s">
        <v>22</v>
      </c>
      <c r="B179" s="36" t="s">
        <v>4</v>
      </c>
      <c r="C179" s="37" t="s">
        <v>23</v>
      </c>
      <c r="D179" s="66">
        <v>119.99</v>
      </c>
      <c r="E179" s="67">
        <v>1.28</v>
      </c>
      <c r="F179" s="64">
        <f>ROUND(D179*E179,2)</f>
        <v>153.59</v>
      </c>
      <c r="G179" s="61">
        <f>F179</f>
        <v>153.59</v>
      </c>
      <c r="H179" s="4"/>
      <c r="I179" s="4"/>
      <c r="J179" s="4"/>
    </row>
    <row r="180" spans="1:10" ht="18" customHeight="1">
      <c r="A180" s="200" t="s">
        <v>6</v>
      </c>
      <c r="B180" s="201"/>
      <c r="C180" s="202"/>
      <c r="D180" s="30"/>
      <c r="E180" s="31"/>
      <c r="F180" s="40">
        <f>SUM(F177,F170,F164,F152,F146,F116,F106,F94,F78,F68,F58,F50,F46,F42,F34,F12)</f>
        <v>353137.21000000014</v>
      </c>
      <c r="G180" s="69">
        <f>SUM(G12:G179)</f>
        <v>353137.21000000008</v>
      </c>
      <c r="H180" s="70">
        <f>SUM(H12:H179)</f>
        <v>178490.42999999996</v>
      </c>
      <c r="I180" s="71">
        <f>SUM(I12:I179)</f>
        <v>353137.21000000008</v>
      </c>
      <c r="J180" s="72"/>
    </row>
    <row r="181" spans="1:10" ht="18" customHeight="1">
      <c r="A181" s="53"/>
      <c r="B181" s="53"/>
      <c r="C181" s="53"/>
      <c r="D181" s="54"/>
      <c r="E181" s="55"/>
      <c r="F181" s="56"/>
      <c r="G181" s="69"/>
      <c r="H181" s="70"/>
      <c r="I181" s="71"/>
      <c r="J181" s="72"/>
    </row>
    <row r="182" spans="1:10" ht="27.75" customHeight="1">
      <c r="A182" s="53"/>
      <c r="B182" s="53"/>
      <c r="C182" s="53"/>
      <c r="D182" s="54"/>
      <c r="E182" s="55"/>
      <c r="F182" s="56"/>
    </row>
    <row r="183" spans="1:10" ht="30.75" customHeight="1">
      <c r="A183" s="195" t="s">
        <v>379</v>
      </c>
      <c r="B183" s="196"/>
      <c r="C183" s="196"/>
      <c r="D183" s="196"/>
      <c r="E183" s="196"/>
      <c r="F183" s="196"/>
      <c r="G183" s="7">
        <v>162.4</v>
      </c>
      <c r="H183" s="7">
        <v>50</v>
      </c>
      <c r="I183" s="68">
        <f>G183/H183</f>
        <v>3.2480000000000002</v>
      </c>
    </row>
    <row r="184" spans="1:10" ht="12.75" customHeight="1">
      <c r="A184" s="9"/>
      <c r="B184" s="9"/>
      <c r="C184" s="9"/>
      <c r="D184" s="9"/>
      <c r="E184" s="9"/>
      <c r="F184" s="9"/>
    </row>
    <row r="185" spans="1:10" ht="18" customHeight="1">
      <c r="A185" s="197" t="s">
        <v>35</v>
      </c>
      <c r="B185" s="198"/>
      <c r="C185" s="192" t="s">
        <v>36</v>
      </c>
      <c r="D185" s="193"/>
      <c r="E185" s="193"/>
      <c r="F185" s="194"/>
    </row>
    <row r="186" spans="1:10" ht="6" customHeight="1">
      <c r="A186" s="189"/>
      <c r="B186" s="190"/>
      <c r="C186" s="189"/>
      <c r="D186" s="191"/>
      <c r="E186" s="191"/>
      <c r="F186" s="190"/>
    </row>
    <row r="187" spans="1:10" ht="12" customHeight="1">
      <c r="A187" s="10"/>
      <c r="B187" s="11"/>
      <c r="C187" s="10"/>
      <c r="D187" s="12"/>
      <c r="E187" s="13"/>
      <c r="F187" s="14"/>
    </row>
    <row r="188" spans="1:10" ht="20.25" customHeight="1">
      <c r="A188" s="186" t="s">
        <v>20</v>
      </c>
      <c r="B188" s="188"/>
      <c r="C188" s="186" t="s">
        <v>19</v>
      </c>
      <c r="D188" s="187"/>
      <c r="E188" s="187"/>
      <c r="F188" s="188"/>
    </row>
    <row r="189" spans="1:10" ht="6.75" customHeight="1">
      <c r="A189" s="15"/>
      <c r="B189" s="16"/>
      <c r="C189" s="15"/>
      <c r="D189" s="16"/>
      <c r="E189" s="16"/>
      <c r="F189" s="17"/>
    </row>
    <row r="190" spans="1:10" ht="12" customHeight="1">
      <c r="A190" s="7"/>
      <c r="B190" s="7"/>
      <c r="C190" s="7"/>
      <c r="D190" s="7"/>
      <c r="E190" s="7"/>
      <c r="F190" s="7"/>
    </row>
    <row r="191" spans="1:10" ht="21.75" customHeight="1">
      <c r="A191" s="186" t="s">
        <v>37</v>
      </c>
      <c r="B191" s="187"/>
      <c r="C191" s="187"/>
      <c r="D191" s="187"/>
      <c r="E191" s="187"/>
      <c r="F191" s="188"/>
    </row>
    <row r="192" spans="1:10">
      <c r="A192" s="18"/>
      <c r="B192" s="19"/>
      <c r="C192" s="20"/>
      <c r="D192" s="21"/>
      <c r="E192" s="21"/>
      <c r="F192" s="22"/>
    </row>
  </sheetData>
  <dataConsolidate/>
  <mergeCells count="25">
    <mergeCell ref="A1:F1"/>
    <mergeCell ref="A2:F2"/>
    <mergeCell ref="A3:F3"/>
    <mergeCell ref="E10:F10"/>
    <mergeCell ref="A5:F5"/>
    <mergeCell ref="B7:D7"/>
    <mergeCell ref="E7:F7"/>
    <mergeCell ref="B8:D8"/>
    <mergeCell ref="E8:F8"/>
    <mergeCell ref="E6:F6"/>
    <mergeCell ref="B6:D6"/>
    <mergeCell ref="C185:F185"/>
    <mergeCell ref="A183:F183"/>
    <mergeCell ref="A185:B185"/>
    <mergeCell ref="A9:F9"/>
    <mergeCell ref="A180:C180"/>
    <mergeCell ref="B10:B11"/>
    <mergeCell ref="C10:C11"/>
    <mergeCell ref="D10:D11"/>
    <mergeCell ref="A10:A11"/>
    <mergeCell ref="A191:F191"/>
    <mergeCell ref="A186:B186"/>
    <mergeCell ref="A188:B188"/>
    <mergeCell ref="C188:F188"/>
    <mergeCell ref="C186:F186"/>
  </mergeCells>
  <phoneticPr fontId="0" type="noConversion"/>
  <printOptions horizontalCentered="1"/>
  <pageMargins left="0.33" right="0.24" top="0.43" bottom="0.74" header="0.23" footer="0.38"/>
  <pageSetup paperSize="9" scale="90" orientation="portrait" horizontalDpi="300" verticalDpi="300" r:id="rId1"/>
  <headerFooter alignWithMargins="0">
    <oddHeader xml:space="preserve">&amp;C
</oddHeader>
    <oddFooter xml:space="preserve">&amp;R&amp;8 Página &amp;P de &amp;N   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opLeftCell="A13" zoomScaleSheetLayoutView="115" workbookViewId="0">
      <selection activeCell="B8" sqref="B8"/>
    </sheetView>
  </sheetViews>
  <sheetFormatPr defaultColWidth="11.42578125" defaultRowHeight="12.75"/>
  <cols>
    <col min="1" max="1" width="4.85546875" style="125" customWidth="1"/>
    <col min="2" max="2" width="45.140625" style="125" customWidth="1"/>
    <col min="3" max="3" width="15.7109375" style="125" customWidth="1"/>
    <col min="4" max="4" width="6.7109375" style="125" customWidth="1"/>
    <col min="5" max="5" width="15.7109375" style="125" customWidth="1"/>
    <col min="6" max="6" width="6.85546875" style="125" customWidth="1"/>
    <col min="7" max="7" width="14.42578125" style="125" customWidth="1"/>
    <col min="8" max="8" width="7.5703125" style="125" customWidth="1"/>
    <col min="9" max="9" width="15.7109375" style="125" customWidth="1"/>
    <col min="10" max="10" width="6.42578125" style="125" customWidth="1"/>
    <col min="11" max="11" width="15.7109375" style="125" customWidth="1"/>
    <col min="12" max="260" width="11.42578125" style="125"/>
    <col min="261" max="261" width="5.5703125" style="125" customWidth="1"/>
    <col min="262" max="262" width="58.28515625" style="125" bestFit="1" customWidth="1"/>
    <col min="263" max="263" width="17.42578125" style="125" customWidth="1"/>
    <col min="264" max="264" width="5.7109375" style="125" bestFit="1" customWidth="1"/>
    <col min="265" max="265" width="17.42578125" style="125" customWidth="1"/>
    <col min="266" max="266" width="7.140625" style="125" bestFit="1" customWidth="1"/>
    <col min="267" max="267" width="16.5703125" style="125" bestFit="1" customWidth="1"/>
    <col min="268" max="516" width="11.42578125" style="125"/>
    <col min="517" max="517" width="5.5703125" style="125" customWidth="1"/>
    <col min="518" max="518" width="58.28515625" style="125" bestFit="1" customWidth="1"/>
    <col min="519" max="519" width="17.42578125" style="125" customWidth="1"/>
    <col min="520" max="520" width="5.7109375" style="125" bestFit="1" customWidth="1"/>
    <col min="521" max="521" width="17.42578125" style="125" customWidth="1"/>
    <col min="522" max="522" width="7.140625" style="125" bestFit="1" customWidth="1"/>
    <col min="523" max="523" width="16.5703125" style="125" bestFit="1" customWidth="1"/>
    <col min="524" max="772" width="11.42578125" style="125"/>
    <col min="773" max="773" width="5.5703125" style="125" customWidth="1"/>
    <col min="774" max="774" width="58.28515625" style="125" bestFit="1" customWidth="1"/>
    <col min="775" max="775" width="17.42578125" style="125" customWidth="1"/>
    <col min="776" max="776" width="5.7109375" style="125" bestFit="1" customWidth="1"/>
    <col min="777" max="777" width="17.42578125" style="125" customWidth="1"/>
    <col min="778" max="778" width="7.140625" style="125" bestFit="1" customWidth="1"/>
    <col min="779" max="779" width="16.5703125" style="125" bestFit="1" customWidth="1"/>
    <col min="780" max="1028" width="11.42578125" style="125"/>
    <col min="1029" max="1029" width="5.5703125" style="125" customWidth="1"/>
    <col min="1030" max="1030" width="58.28515625" style="125" bestFit="1" customWidth="1"/>
    <col min="1031" max="1031" width="17.42578125" style="125" customWidth="1"/>
    <col min="1032" max="1032" width="5.7109375" style="125" bestFit="1" customWidth="1"/>
    <col min="1033" max="1033" width="17.42578125" style="125" customWidth="1"/>
    <col min="1034" max="1034" width="7.140625" style="125" bestFit="1" customWidth="1"/>
    <col min="1035" max="1035" width="16.5703125" style="125" bestFit="1" customWidth="1"/>
    <col min="1036" max="1284" width="11.42578125" style="125"/>
    <col min="1285" max="1285" width="5.5703125" style="125" customWidth="1"/>
    <col min="1286" max="1286" width="58.28515625" style="125" bestFit="1" customWidth="1"/>
    <col min="1287" max="1287" width="17.42578125" style="125" customWidth="1"/>
    <col min="1288" max="1288" width="5.7109375" style="125" bestFit="1" customWidth="1"/>
    <col min="1289" max="1289" width="17.42578125" style="125" customWidth="1"/>
    <col min="1290" max="1290" width="7.140625" style="125" bestFit="1" customWidth="1"/>
    <col min="1291" max="1291" width="16.5703125" style="125" bestFit="1" customWidth="1"/>
    <col min="1292" max="1540" width="11.42578125" style="125"/>
    <col min="1541" max="1541" width="5.5703125" style="125" customWidth="1"/>
    <col min="1542" max="1542" width="58.28515625" style="125" bestFit="1" customWidth="1"/>
    <col min="1543" max="1543" width="17.42578125" style="125" customWidth="1"/>
    <col min="1544" max="1544" width="5.7109375" style="125" bestFit="1" customWidth="1"/>
    <col min="1545" max="1545" width="17.42578125" style="125" customWidth="1"/>
    <col min="1546" max="1546" width="7.140625" style="125" bestFit="1" customWidth="1"/>
    <col min="1547" max="1547" width="16.5703125" style="125" bestFit="1" customWidth="1"/>
    <col min="1548" max="1796" width="11.42578125" style="125"/>
    <col min="1797" max="1797" width="5.5703125" style="125" customWidth="1"/>
    <col min="1798" max="1798" width="58.28515625" style="125" bestFit="1" customWidth="1"/>
    <col min="1799" max="1799" width="17.42578125" style="125" customWidth="1"/>
    <col min="1800" max="1800" width="5.7109375" style="125" bestFit="1" customWidth="1"/>
    <col min="1801" max="1801" width="17.42578125" style="125" customWidth="1"/>
    <col min="1802" max="1802" width="7.140625" style="125" bestFit="1" customWidth="1"/>
    <col min="1803" max="1803" width="16.5703125" style="125" bestFit="1" customWidth="1"/>
    <col min="1804" max="2052" width="11.42578125" style="125"/>
    <col min="2053" max="2053" width="5.5703125" style="125" customWidth="1"/>
    <col min="2054" max="2054" width="58.28515625" style="125" bestFit="1" customWidth="1"/>
    <col min="2055" max="2055" width="17.42578125" style="125" customWidth="1"/>
    <col min="2056" max="2056" width="5.7109375" style="125" bestFit="1" customWidth="1"/>
    <col min="2057" max="2057" width="17.42578125" style="125" customWidth="1"/>
    <col min="2058" max="2058" width="7.140625" style="125" bestFit="1" customWidth="1"/>
    <col min="2059" max="2059" width="16.5703125" style="125" bestFit="1" customWidth="1"/>
    <col min="2060" max="2308" width="11.42578125" style="125"/>
    <col min="2309" max="2309" width="5.5703125" style="125" customWidth="1"/>
    <col min="2310" max="2310" width="58.28515625" style="125" bestFit="1" customWidth="1"/>
    <col min="2311" max="2311" width="17.42578125" style="125" customWidth="1"/>
    <col min="2312" max="2312" width="5.7109375" style="125" bestFit="1" customWidth="1"/>
    <col min="2313" max="2313" width="17.42578125" style="125" customWidth="1"/>
    <col min="2314" max="2314" width="7.140625" style="125" bestFit="1" customWidth="1"/>
    <col min="2315" max="2315" width="16.5703125" style="125" bestFit="1" customWidth="1"/>
    <col min="2316" max="2564" width="11.42578125" style="125"/>
    <col min="2565" max="2565" width="5.5703125" style="125" customWidth="1"/>
    <col min="2566" max="2566" width="58.28515625" style="125" bestFit="1" customWidth="1"/>
    <col min="2567" max="2567" width="17.42578125" style="125" customWidth="1"/>
    <col min="2568" max="2568" width="5.7109375" style="125" bestFit="1" customWidth="1"/>
    <col min="2569" max="2569" width="17.42578125" style="125" customWidth="1"/>
    <col min="2570" max="2570" width="7.140625" style="125" bestFit="1" customWidth="1"/>
    <col min="2571" max="2571" width="16.5703125" style="125" bestFit="1" customWidth="1"/>
    <col min="2572" max="2820" width="11.42578125" style="125"/>
    <col min="2821" max="2821" width="5.5703125" style="125" customWidth="1"/>
    <col min="2822" max="2822" width="58.28515625" style="125" bestFit="1" customWidth="1"/>
    <col min="2823" max="2823" width="17.42578125" style="125" customWidth="1"/>
    <col min="2824" max="2824" width="5.7109375" style="125" bestFit="1" customWidth="1"/>
    <col min="2825" max="2825" width="17.42578125" style="125" customWidth="1"/>
    <col min="2826" max="2826" width="7.140625" style="125" bestFit="1" customWidth="1"/>
    <col min="2827" max="2827" width="16.5703125" style="125" bestFit="1" customWidth="1"/>
    <col min="2828" max="3076" width="11.42578125" style="125"/>
    <col min="3077" max="3077" width="5.5703125" style="125" customWidth="1"/>
    <col min="3078" max="3078" width="58.28515625" style="125" bestFit="1" customWidth="1"/>
    <col min="3079" max="3079" width="17.42578125" style="125" customWidth="1"/>
    <col min="3080" max="3080" width="5.7109375" style="125" bestFit="1" customWidth="1"/>
    <col min="3081" max="3081" width="17.42578125" style="125" customWidth="1"/>
    <col min="3082" max="3082" width="7.140625" style="125" bestFit="1" customWidth="1"/>
    <col min="3083" max="3083" width="16.5703125" style="125" bestFit="1" customWidth="1"/>
    <col min="3084" max="3332" width="11.42578125" style="125"/>
    <col min="3333" max="3333" width="5.5703125" style="125" customWidth="1"/>
    <col min="3334" max="3334" width="58.28515625" style="125" bestFit="1" customWidth="1"/>
    <col min="3335" max="3335" width="17.42578125" style="125" customWidth="1"/>
    <col min="3336" max="3336" width="5.7109375" style="125" bestFit="1" customWidth="1"/>
    <col min="3337" max="3337" width="17.42578125" style="125" customWidth="1"/>
    <col min="3338" max="3338" width="7.140625" style="125" bestFit="1" customWidth="1"/>
    <col min="3339" max="3339" width="16.5703125" style="125" bestFit="1" customWidth="1"/>
    <col min="3340" max="3588" width="11.42578125" style="125"/>
    <col min="3589" max="3589" width="5.5703125" style="125" customWidth="1"/>
    <col min="3590" max="3590" width="58.28515625" style="125" bestFit="1" customWidth="1"/>
    <col min="3591" max="3591" width="17.42578125" style="125" customWidth="1"/>
    <col min="3592" max="3592" width="5.7109375" style="125" bestFit="1" customWidth="1"/>
    <col min="3593" max="3593" width="17.42578125" style="125" customWidth="1"/>
    <col min="3594" max="3594" width="7.140625" style="125" bestFit="1" customWidth="1"/>
    <col min="3595" max="3595" width="16.5703125" style="125" bestFit="1" customWidth="1"/>
    <col min="3596" max="3844" width="11.42578125" style="125"/>
    <col min="3845" max="3845" width="5.5703125" style="125" customWidth="1"/>
    <col min="3846" max="3846" width="58.28515625" style="125" bestFit="1" customWidth="1"/>
    <col min="3847" max="3847" width="17.42578125" style="125" customWidth="1"/>
    <col min="3848" max="3848" width="5.7109375" style="125" bestFit="1" customWidth="1"/>
    <col min="3849" max="3849" width="17.42578125" style="125" customWidth="1"/>
    <col min="3850" max="3850" width="7.140625" style="125" bestFit="1" customWidth="1"/>
    <col min="3851" max="3851" width="16.5703125" style="125" bestFit="1" customWidth="1"/>
    <col min="3852" max="4100" width="11.42578125" style="125"/>
    <col min="4101" max="4101" width="5.5703125" style="125" customWidth="1"/>
    <col min="4102" max="4102" width="58.28515625" style="125" bestFit="1" customWidth="1"/>
    <col min="4103" max="4103" width="17.42578125" style="125" customWidth="1"/>
    <col min="4104" max="4104" width="5.7109375" style="125" bestFit="1" customWidth="1"/>
    <col min="4105" max="4105" width="17.42578125" style="125" customWidth="1"/>
    <col min="4106" max="4106" width="7.140625" style="125" bestFit="1" customWidth="1"/>
    <col min="4107" max="4107" width="16.5703125" style="125" bestFit="1" customWidth="1"/>
    <col min="4108" max="4356" width="11.42578125" style="125"/>
    <col min="4357" max="4357" width="5.5703125" style="125" customWidth="1"/>
    <col min="4358" max="4358" width="58.28515625" style="125" bestFit="1" customWidth="1"/>
    <col min="4359" max="4359" width="17.42578125" style="125" customWidth="1"/>
    <col min="4360" max="4360" width="5.7109375" style="125" bestFit="1" customWidth="1"/>
    <col min="4361" max="4361" width="17.42578125" style="125" customWidth="1"/>
    <col min="4362" max="4362" width="7.140625" style="125" bestFit="1" customWidth="1"/>
    <col min="4363" max="4363" width="16.5703125" style="125" bestFit="1" customWidth="1"/>
    <col min="4364" max="4612" width="11.42578125" style="125"/>
    <col min="4613" max="4613" width="5.5703125" style="125" customWidth="1"/>
    <col min="4614" max="4614" width="58.28515625" style="125" bestFit="1" customWidth="1"/>
    <col min="4615" max="4615" width="17.42578125" style="125" customWidth="1"/>
    <col min="4616" max="4616" width="5.7109375" style="125" bestFit="1" customWidth="1"/>
    <col min="4617" max="4617" width="17.42578125" style="125" customWidth="1"/>
    <col min="4618" max="4618" width="7.140625" style="125" bestFit="1" customWidth="1"/>
    <col min="4619" max="4619" width="16.5703125" style="125" bestFit="1" customWidth="1"/>
    <col min="4620" max="4868" width="11.42578125" style="125"/>
    <col min="4869" max="4869" width="5.5703125" style="125" customWidth="1"/>
    <col min="4870" max="4870" width="58.28515625" style="125" bestFit="1" customWidth="1"/>
    <col min="4871" max="4871" width="17.42578125" style="125" customWidth="1"/>
    <col min="4872" max="4872" width="5.7109375" style="125" bestFit="1" customWidth="1"/>
    <col min="4873" max="4873" width="17.42578125" style="125" customWidth="1"/>
    <col min="4874" max="4874" width="7.140625" style="125" bestFit="1" customWidth="1"/>
    <col min="4875" max="4875" width="16.5703125" style="125" bestFit="1" customWidth="1"/>
    <col min="4876" max="5124" width="11.42578125" style="125"/>
    <col min="5125" max="5125" width="5.5703125" style="125" customWidth="1"/>
    <col min="5126" max="5126" width="58.28515625" style="125" bestFit="1" customWidth="1"/>
    <col min="5127" max="5127" width="17.42578125" style="125" customWidth="1"/>
    <col min="5128" max="5128" width="5.7109375" style="125" bestFit="1" customWidth="1"/>
    <col min="5129" max="5129" width="17.42578125" style="125" customWidth="1"/>
    <col min="5130" max="5130" width="7.140625" style="125" bestFit="1" customWidth="1"/>
    <col min="5131" max="5131" width="16.5703125" style="125" bestFit="1" customWidth="1"/>
    <col min="5132" max="5380" width="11.42578125" style="125"/>
    <col min="5381" max="5381" width="5.5703125" style="125" customWidth="1"/>
    <col min="5382" max="5382" width="58.28515625" style="125" bestFit="1" customWidth="1"/>
    <col min="5383" max="5383" width="17.42578125" style="125" customWidth="1"/>
    <col min="5384" max="5384" width="5.7109375" style="125" bestFit="1" customWidth="1"/>
    <col min="5385" max="5385" width="17.42578125" style="125" customWidth="1"/>
    <col min="5386" max="5386" width="7.140625" style="125" bestFit="1" customWidth="1"/>
    <col min="5387" max="5387" width="16.5703125" style="125" bestFit="1" customWidth="1"/>
    <col min="5388" max="5636" width="11.42578125" style="125"/>
    <col min="5637" max="5637" width="5.5703125" style="125" customWidth="1"/>
    <col min="5638" max="5638" width="58.28515625" style="125" bestFit="1" customWidth="1"/>
    <col min="5639" max="5639" width="17.42578125" style="125" customWidth="1"/>
    <col min="5640" max="5640" width="5.7109375" style="125" bestFit="1" customWidth="1"/>
    <col min="5641" max="5641" width="17.42578125" style="125" customWidth="1"/>
    <col min="5642" max="5642" width="7.140625" style="125" bestFit="1" customWidth="1"/>
    <col min="5643" max="5643" width="16.5703125" style="125" bestFit="1" customWidth="1"/>
    <col min="5644" max="5892" width="11.42578125" style="125"/>
    <col min="5893" max="5893" width="5.5703125" style="125" customWidth="1"/>
    <col min="5894" max="5894" width="58.28515625" style="125" bestFit="1" customWidth="1"/>
    <col min="5895" max="5895" width="17.42578125" style="125" customWidth="1"/>
    <col min="5896" max="5896" width="5.7109375" style="125" bestFit="1" customWidth="1"/>
    <col min="5897" max="5897" width="17.42578125" style="125" customWidth="1"/>
    <col min="5898" max="5898" width="7.140625" style="125" bestFit="1" customWidth="1"/>
    <col min="5899" max="5899" width="16.5703125" style="125" bestFit="1" customWidth="1"/>
    <col min="5900" max="6148" width="11.42578125" style="125"/>
    <col min="6149" max="6149" width="5.5703125" style="125" customWidth="1"/>
    <col min="6150" max="6150" width="58.28515625" style="125" bestFit="1" customWidth="1"/>
    <col min="6151" max="6151" width="17.42578125" style="125" customWidth="1"/>
    <col min="6152" max="6152" width="5.7109375" style="125" bestFit="1" customWidth="1"/>
    <col min="6153" max="6153" width="17.42578125" style="125" customWidth="1"/>
    <col min="6154" max="6154" width="7.140625" style="125" bestFit="1" customWidth="1"/>
    <col min="6155" max="6155" width="16.5703125" style="125" bestFit="1" customWidth="1"/>
    <col min="6156" max="6404" width="11.42578125" style="125"/>
    <col min="6405" max="6405" width="5.5703125" style="125" customWidth="1"/>
    <col min="6406" max="6406" width="58.28515625" style="125" bestFit="1" customWidth="1"/>
    <col min="6407" max="6407" width="17.42578125" style="125" customWidth="1"/>
    <col min="6408" max="6408" width="5.7109375" style="125" bestFit="1" customWidth="1"/>
    <col min="6409" max="6409" width="17.42578125" style="125" customWidth="1"/>
    <col min="6410" max="6410" width="7.140625" style="125" bestFit="1" customWidth="1"/>
    <col min="6411" max="6411" width="16.5703125" style="125" bestFit="1" customWidth="1"/>
    <col min="6412" max="6660" width="11.42578125" style="125"/>
    <col min="6661" max="6661" width="5.5703125" style="125" customWidth="1"/>
    <col min="6662" max="6662" width="58.28515625" style="125" bestFit="1" customWidth="1"/>
    <col min="6663" max="6663" width="17.42578125" style="125" customWidth="1"/>
    <col min="6664" max="6664" width="5.7109375" style="125" bestFit="1" customWidth="1"/>
    <col min="6665" max="6665" width="17.42578125" style="125" customWidth="1"/>
    <col min="6666" max="6666" width="7.140625" style="125" bestFit="1" customWidth="1"/>
    <col min="6667" max="6667" width="16.5703125" style="125" bestFit="1" customWidth="1"/>
    <col min="6668" max="6916" width="11.42578125" style="125"/>
    <col min="6917" max="6917" width="5.5703125" style="125" customWidth="1"/>
    <col min="6918" max="6918" width="58.28515625" style="125" bestFit="1" customWidth="1"/>
    <col min="6919" max="6919" width="17.42578125" style="125" customWidth="1"/>
    <col min="6920" max="6920" width="5.7109375" style="125" bestFit="1" customWidth="1"/>
    <col min="6921" max="6921" width="17.42578125" style="125" customWidth="1"/>
    <col min="6922" max="6922" width="7.140625" style="125" bestFit="1" customWidth="1"/>
    <col min="6923" max="6923" width="16.5703125" style="125" bestFit="1" customWidth="1"/>
    <col min="6924" max="7172" width="11.42578125" style="125"/>
    <col min="7173" max="7173" width="5.5703125" style="125" customWidth="1"/>
    <col min="7174" max="7174" width="58.28515625" style="125" bestFit="1" customWidth="1"/>
    <col min="7175" max="7175" width="17.42578125" style="125" customWidth="1"/>
    <col min="7176" max="7176" width="5.7109375" style="125" bestFit="1" customWidth="1"/>
    <col min="7177" max="7177" width="17.42578125" style="125" customWidth="1"/>
    <col min="7178" max="7178" width="7.140625" style="125" bestFit="1" customWidth="1"/>
    <col min="7179" max="7179" width="16.5703125" style="125" bestFit="1" customWidth="1"/>
    <col min="7180" max="7428" width="11.42578125" style="125"/>
    <col min="7429" max="7429" width="5.5703125" style="125" customWidth="1"/>
    <col min="7430" max="7430" width="58.28515625" style="125" bestFit="1" customWidth="1"/>
    <col min="7431" max="7431" width="17.42578125" style="125" customWidth="1"/>
    <col min="7432" max="7432" width="5.7109375" style="125" bestFit="1" customWidth="1"/>
    <col min="7433" max="7433" width="17.42578125" style="125" customWidth="1"/>
    <col min="7434" max="7434" width="7.140625" style="125" bestFit="1" customWidth="1"/>
    <col min="7435" max="7435" width="16.5703125" style="125" bestFit="1" customWidth="1"/>
    <col min="7436" max="7684" width="11.42578125" style="125"/>
    <col min="7685" max="7685" width="5.5703125" style="125" customWidth="1"/>
    <col min="7686" max="7686" width="58.28515625" style="125" bestFit="1" customWidth="1"/>
    <col min="7687" max="7687" width="17.42578125" style="125" customWidth="1"/>
    <col min="7688" max="7688" width="5.7109375" style="125" bestFit="1" customWidth="1"/>
    <col min="7689" max="7689" width="17.42578125" style="125" customWidth="1"/>
    <col min="7690" max="7690" width="7.140625" style="125" bestFit="1" customWidth="1"/>
    <col min="7691" max="7691" width="16.5703125" style="125" bestFit="1" customWidth="1"/>
    <col min="7692" max="7940" width="11.42578125" style="125"/>
    <col min="7941" max="7941" width="5.5703125" style="125" customWidth="1"/>
    <col min="7942" max="7942" width="58.28515625" style="125" bestFit="1" customWidth="1"/>
    <col min="7943" max="7943" width="17.42578125" style="125" customWidth="1"/>
    <col min="7944" max="7944" width="5.7109375" style="125" bestFit="1" customWidth="1"/>
    <col min="7945" max="7945" width="17.42578125" style="125" customWidth="1"/>
    <col min="7946" max="7946" width="7.140625" style="125" bestFit="1" customWidth="1"/>
    <col min="7947" max="7947" width="16.5703125" style="125" bestFit="1" customWidth="1"/>
    <col min="7948" max="8196" width="11.42578125" style="125"/>
    <col min="8197" max="8197" width="5.5703125" style="125" customWidth="1"/>
    <col min="8198" max="8198" width="58.28515625" style="125" bestFit="1" customWidth="1"/>
    <col min="8199" max="8199" width="17.42578125" style="125" customWidth="1"/>
    <col min="8200" max="8200" width="5.7109375" style="125" bestFit="1" customWidth="1"/>
    <col min="8201" max="8201" width="17.42578125" style="125" customWidth="1"/>
    <col min="8202" max="8202" width="7.140625" style="125" bestFit="1" customWidth="1"/>
    <col min="8203" max="8203" width="16.5703125" style="125" bestFit="1" customWidth="1"/>
    <col min="8204" max="8452" width="11.42578125" style="125"/>
    <col min="8453" max="8453" width="5.5703125" style="125" customWidth="1"/>
    <col min="8454" max="8454" width="58.28515625" style="125" bestFit="1" customWidth="1"/>
    <col min="8455" max="8455" width="17.42578125" style="125" customWidth="1"/>
    <col min="8456" max="8456" width="5.7109375" style="125" bestFit="1" customWidth="1"/>
    <col min="8457" max="8457" width="17.42578125" style="125" customWidth="1"/>
    <col min="8458" max="8458" width="7.140625" style="125" bestFit="1" customWidth="1"/>
    <col min="8459" max="8459" width="16.5703125" style="125" bestFit="1" customWidth="1"/>
    <col min="8460" max="8708" width="11.42578125" style="125"/>
    <col min="8709" max="8709" width="5.5703125" style="125" customWidth="1"/>
    <col min="8710" max="8710" width="58.28515625" style="125" bestFit="1" customWidth="1"/>
    <col min="8711" max="8711" width="17.42578125" style="125" customWidth="1"/>
    <col min="8712" max="8712" width="5.7109375" style="125" bestFit="1" customWidth="1"/>
    <col min="8713" max="8713" width="17.42578125" style="125" customWidth="1"/>
    <col min="8714" max="8714" width="7.140625" style="125" bestFit="1" customWidth="1"/>
    <col min="8715" max="8715" width="16.5703125" style="125" bestFit="1" customWidth="1"/>
    <col min="8716" max="8964" width="11.42578125" style="125"/>
    <col min="8965" max="8965" width="5.5703125" style="125" customWidth="1"/>
    <col min="8966" max="8966" width="58.28515625" style="125" bestFit="1" customWidth="1"/>
    <col min="8967" max="8967" width="17.42578125" style="125" customWidth="1"/>
    <col min="8968" max="8968" width="5.7109375" style="125" bestFit="1" customWidth="1"/>
    <col min="8969" max="8969" width="17.42578125" style="125" customWidth="1"/>
    <col min="8970" max="8970" width="7.140625" style="125" bestFit="1" customWidth="1"/>
    <col min="8971" max="8971" width="16.5703125" style="125" bestFit="1" customWidth="1"/>
    <col min="8972" max="9220" width="11.42578125" style="125"/>
    <col min="9221" max="9221" width="5.5703125" style="125" customWidth="1"/>
    <col min="9222" max="9222" width="58.28515625" style="125" bestFit="1" customWidth="1"/>
    <col min="9223" max="9223" width="17.42578125" style="125" customWidth="1"/>
    <col min="9224" max="9224" width="5.7109375" style="125" bestFit="1" customWidth="1"/>
    <col min="9225" max="9225" width="17.42578125" style="125" customWidth="1"/>
    <col min="9226" max="9226" width="7.140625" style="125" bestFit="1" customWidth="1"/>
    <col min="9227" max="9227" width="16.5703125" style="125" bestFit="1" customWidth="1"/>
    <col min="9228" max="9476" width="11.42578125" style="125"/>
    <col min="9477" max="9477" width="5.5703125" style="125" customWidth="1"/>
    <col min="9478" max="9478" width="58.28515625" style="125" bestFit="1" customWidth="1"/>
    <col min="9479" max="9479" width="17.42578125" style="125" customWidth="1"/>
    <col min="9480" max="9480" width="5.7109375" style="125" bestFit="1" customWidth="1"/>
    <col min="9481" max="9481" width="17.42578125" style="125" customWidth="1"/>
    <col min="9482" max="9482" width="7.140625" style="125" bestFit="1" customWidth="1"/>
    <col min="9483" max="9483" width="16.5703125" style="125" bestFit="1" customWidth="1"/>
    <col min="9484" max="9732" width="11.42578125" style="125"/>
    <col min="9733" max="9733" width="5.5703125" style="125" customWidth="1"/>
    <col min="9734" max="9734" width="58.28515625" style="125" bestFit="1" customWidth="1"/>
    <col min="9735" max="9735" width="17.42578125" style="125" customWidth="1"/>
    <col min="9736" max="9736" width="5.7109375" style="125" bestFit="1" customWidth="1"/>
    <col min="9737" max="9737" width="17.42578125" style="125" customWidth="1"/>
    <col min="9738" max="9738" width="7.140625" style="125" bestFit="1" customWidth="1"/>
    <col min="9739" max="9739" width="16.5703125" style="125" bestFit="1" customWidth="1"/>
    <col min="9740" max="9988" width="11.42578125" style="125"/>
    <col min="9989" max="9989" width="5.5703125" style="125" customWidth="1"/>
    <col min="9990" max="9990" width="58.28515625" style="125" bestFit="1" customWidth="1"/>
    <col min="9991" max="9991" width="17.42578125" style="125" customWidth="1"/>
    <col min="9992" max="9992" width="5.7109375" style="125" bestFit="1" customWidth="1"/>
    <col min="9993" max="9993" width="17.42578125" style="125" customWidth="1"/>
    <col min="9994" max="9994" width="7.140625" style="125" bestFit="1" customWidth="1"/>
    <col min="9995" max="9995" width="16.5703125" style="125" bestFit="1" customWidth="1"/>
    <col min="9996" max="10244" width="11.42578125" style="125"/>
    <col min="10245" max="10245" width="5.5703125" style="125" customWidth="1"/>
    <col min="10246" max="10246" width="58.28515625" style="125" bestFit="1" customWidth="1"/>
    <col min="10247" max="10247" width="17.42578125" style="125" customWidth="1"/>
    <col min="10248" max="10248" width="5.7109375" style="125" bestFit="1" customWidth="1"/>
    <col min="10249" max="10249" width="17.42578125" style="125" customWidth="1"/>
    <col min="10250" max="10250" width="7.140625" style="125" bestFit="1" customWidth="1"/>
    <col min="10251" max="10251" width="16.5703125" style="125" bestFit="1" customWidth="1"/>
    <col min="10252" max="10500" width="11.42578125" style="125"/>
    <col min="10501" max="10501" width="5.5703125" style="125" customWidth="1"/>
    <col min="10502" max="10502" width="58.28515625" style="125" bestFit="1" customWidth="1"/>
    <col min="10503" max="10503" width="17.42578125" style="125" customWidth="1"/>
    <col min="10504" max="10504" width="5.7109375" style="125" bestFit="1" customWidth="1"/>
    <col min="10505" max="10505" width="17.42578125" style="125" customWidth="1"/>
    <col min="10506" max="10506" width="7.140625" style="125" bestFit="1" customWidth="1"/>
    <col min="10507" max="10507" width="16.5703125" style="125" bestFit="1" customWidth="1"/>
    <col min="10508" max="10756" width="11.42578125" style="125"/>
    <col min="10757" max="10757" width="5.5703125" style="125" customWidth="1"/>
    <col min="10758" max="10758" width="58.28515625" style="125" bestFit="1" customWidth="1"/>
    <col min="10759" max="10759" width="17.42578125" style="125" customWidth="1"/>
    <col min="10760" max="10760" width="5.7109375" style="125" bestFit="1" customWidth="1"/>
    <col min="10761" max="10761" width="17.42578125" style="125" customWidth="1"/>
    <col min="10762" max="10762" width="7.140625" style="125" bestFit="1" customWidth="1"/>
    <col min="10763" max="10763" width="16.5703125" style="125" bestFit="1" customWidth="1"/>
    <col min="10764" max="11012" width="11.42578125" style="125"/>
    <col min="11013" max="11013" width="5.5703125" style="125" customWidth="1"/>
    <col min="11014" max="11014" width="58.28515625" style="125" bestFit="1" customWidth="1"/>
    <col min="11015" max="11015" width="17.42578125" style="125" customWidth="1"/>
    <col min="11016" max="11016" width="5.7109375" style="125" bestFit="1" customWidth="1"/>
    <col min="11017" max="11017" width="17.42578125" style="125" customWidth="1"/>
    <col min="11018" max="11018" width="7.140625" style="125" bestFit="1" customWidth="1"/>
    <col min="11019" max="11019" width="16.5703125" style="125" bestFit="1" customWidth="1"/>
    <col min="11020" max="11268" width="11.42578125" style="125"/>
    <col min="11269" max="11269" width="5.5703125" style="125" customWidth="1"/>
    <col min="11270" max="11270" width="58.28515625" style="125" bestFit="1" customWidth="1"/>
    <col min="11271" max="11271" width="17.42578125" style="125" customWidth="1"/>
    <col min="11272" max="11272" width="5.7109375" style="125" bestFit="1" customWidth="1"/>
    <col min="11273" max="11273" width="17.42578125" style="125" customWidth="1"/>
    <col min="11274" max="11274" width="7.140625" style="125" bestFit="1" customWidth="1"/>
    <col min="11275" max="11275" width="16.5703125" style="125" bestFit="1" customWidth="1"/>
    <col min="11276" max="11524" width="11.42578125" style="125"/>
    <col min="11525" max="11525" width="5.5703125" style="125" customWidth="1"/>
    <col min="11526" max="11526" width="58.28515625" style="125" bestFit="1" customWidth="1"/>
    <col min="11527" max="11527" width="17.42578125" style="125" customWidth="1"/>
    <col min="11528" max="11528" width="5.7109375" style="125" bestFit="1" customWidth="1"/>
    <col min="11529" max="11529" width="17.42578125" style="125" customWidth="1"/>
    <col min="11530" max="11530" width="7.140625" style="125" bestFit="1" customWidth="1"/>
    <col min="11531" max="11531" width="16.5703125" style="125" bestFit="1" customWidth="1"/>
    <col min="11532" max="11780" width="11.42578125" style="125"/>
    <col min="11781" max="11781" width="5.5703125" style="125" customWidth="1"/>
    <col min="11782" max="11782" width="58.28515625" style="125" bestFit="1" customWidth="1"/>
    <col min="11783" max="11783" width="17.42578125" style="125" customWidth="1"/>
    <col min="11784" max="11784" width="5.7109375" style="125" bestFit="1" customWidth="1"/>
    <col min="11785" max="11785" width="17.42578125" style="125" customWidth="1"/>
    <col min="11786" max="11786" width="7.140625" style="125" bestFit="1" customWidth="1"/>
    <col min="11787" max="11787" width="16.5703125" style="125" bestFit="1" customWidth="1"/>
    <col min="11788" max="12036" width="11.42578125" style="125"/>
    <col min="12037" max="12037" width="5.5703125" style="125" customWidth="1"/>
    <col min="12038" max="12038" width="58.28515625" style="125" bestFit="1" customWidth="1"/>
    <col min="12039" max="12039" width="17.42578125" style="125" customWidth="1"/>
    <col min="12040" max="12040" width="5.7109375" style="125" bestFit="1" customWidth="1"/>
    <col min="12041" max="12041" width="17.42578125" style="125" customWidth="1"/>
    <col min="12042" max="12042" width="7.140625" style="125" bestFit="1" customWidth="1"/>
    <col min="12043" max="12043" width="16.5703125" style="125" bestFit="1" customWidth="1"/>
    <col min="12044" max="12292" width="11.42578125" style="125"/>
    <col min="12293" max="12293" width="5.5703125" style="125" customWidth="1"/>
    <col min="12294" max="12294" width="58.28515625" style="125" bestFit="1" customWidth="1"/>
    <col min="12295" max="12295" width="17.42578125" style="125" customWidth="1"/>
    <col min="12296" max="12296" width="5.7109375" style="125" bestFit="1" customWidth="1"/>
    <col min="12297" max="12297" width="17.42578125" style="125" customWidth="1"/>
    <col min="12298" max="12298" width="7.140625" style="125" bestFit="1" customWidth="1"/>
    <col min="12299" max="12299" width="16.5703125" style="125" bestFit="1" customWidth="1"/>
    <col min="12300" max="12548" width="11.42578125" style="125"/>
    <col min="12549" max="12549" width="5.5703125" style="125" customWidth="1"/>
    <col min="12550" max="12550" width="58.28515625" style="125" bestFit="1" customWidth="1"/>
    <col min="12551" max="12551" width="17.42578125" style="125" customWidth="1"/>
    <col min="12552" max="12552" width="5.7109375" style="125" bestFit="1" customWidth="1"/>
    <col min="12553" max="12553" width="17.42578125" style="125" customWidth="1"/>
    <col min="12554" max="12554" width="7.140625" style="125" bestFit="1" customWidth="1"/>
    <col min="12555" max="12555" width="16.5703125" style="125" bestFit="1" customWidth="1"/>
    <col min="12556" max="12804" width="11.42578125" style="125"/>
    <col min="12805" max="12805" width="5.5703125" style="125" customWidth="1"/>
    <col min="12806" max="12806" width="58.28515625" style="125" bestFit="1" customWidth="1"/>
    <col min="12807" max="12807" width="17.42578125" style="125" customWidth="1"/>
    <col min="12808" max="12808" width="5.7109375" style="125" bestFit="1" customWidth="1"/>
    <col min="12809" max="12809" width="17.42578125" style="125" customWidth="1"/>
    <col min="12810" max="12810" width="7.140625" style="125" bestFit="1" customWidth="1"/>
    <col min="12811" max="12811" width="16.5703125" style="125" bestFit="1" customWidth="1"/>
    <col min="12812" max="13060" width="11.42578125" style="125"/>
    <col min="13061" max="13061" width="5.5703125" style="125" customWidth="1"/>
    <col min="13062" max="13062" width="58.28515625" style="125" bestFit="1" customWidth="1"/>
    <col min="13063" max="13063" width="17.42578125" style="125" customWidth="1"/>
    <col min="13064" max="13064" width="5.7109375" style="125" bestFit="1" customWidth="1"/>
    <col min="13065" max="13065" width="17.42578125" style="125" customWidth="1"/>
    <col min="13066" max="13066" width="7.140625" style="125" bestFit="1" customWidth="1"/>
    <col min="13067" max="13067" width="16.5703125" style="125" bestFit="1" customWidth="1"/>
    <col min="13068" max="13316" width="11.42578125" style="125"/>
    <col min="13317" max="13317" width="5.5703125" style="125" customWidth="1"/>
    <col min="13318" max="13318" width="58.28515625" style="125" bestFit="1" customWidth="1"/>
    <col min="13319" max="13319" width="17.42578125" style="125" customWidth="1"/>
    <col min="13320" max="13320" width="5.7109375" style="125" bestFit="1" customWidth="1"/>
    <col min="13321" max="13321" width="17.42578125" style="125" customWidth="1"/>
    <col min="13322" max="13322" width="7.140625" style="125" bestFit="1" customWidth="1"/>
    <col min="13323" max="13323" width="16.5703125" style="125" bestFit="1" customWidth="1"/>
    <col min="13324" max="13572" width="11.42578125" style="125"/>
    <col min="13573" max="13573" width="5.5703125" style="125" customWidth="1"/>
    <col min="13574" max="13574" width="58.28515625" style="125" bestFit="1" customWidth="1"/>
    <col min="13575" max="13575" width="17.42578125" style="125" customWidth="1"/>
    <col min="13576" max="13576" width="5.7109375" style="125" bestFit="1" customWidth="1"/>
    <col min="13577" max="13577" width="17.42578125" style="125" customWidth="1"/>
    <col min="13578" max="13578" width="7.140625" style="125" bestFit="1" customWidth="1"/>
    <col min="13579" max="13579" width="16.5703125" style="125" bestFit="1" customWidth="1"/>
    <col min="13580" max="13828" width="11.42578125" style="125"/>
    <col min="13829" max="13829" width="5.5703125" style="125" customWidth="1"/>
    <col min="13830" max="13830" width="58.28515625" style="125" bestFit="1" customWidth="1"/>
    <col min="13831" max="13831" width="17.42578125" style="125" customWidth="1"/>
    <col min="13832" max="13832" width="5.7109375" style="125" bestFit="1" customWidth="1"/>
    <col min="13833" max="13833" width="17.42578125" style="125" customWidth="1"/>
    <col min="13834" max="13834" width="7.140625" style="125" bestFit="1" customWidth="1"/>
    <col min="13835" max="13835" width="16.5703125" style="125" bestFit="1" customWidth="1"/>
    <col min="13836" max="14084" width="11.42578125" style="125"/>
    <col min="14085" max="14085" width="5.5703125" style="125" customWidth="1"/>
    <col min="14086" max="14086" width="58.28515625" style="125" bestFit="1" customWidth="1"/>
    <col min="14087" max="14087" width="17.42578125" style="125" customWidth="1"/>
    <col min="14088" max="14088" width="5.7109375" style="125" bestFit="1" customWidth="1"/>
    <col min="14089" max="14089" width="17.42578125" style="125" customWidth="1"/>
    <col min="14090" max="14090" width="7.140625" style="125" bestFit="1" customWidth="1"/>
    <col min="14091" max="14091" width="16.5703125" style="125" bestFit="1" customWidth="1"/>
    <col min="14092" max="14340" width="11.42578125" style="125"/>
    <col min="14341" max="14341" width="5.5703125" style="125" customWidth="1"/>
    <col min="14342" max="14342" width="58.28515625" style="125" bestFit="1" customWidth="1"/>
    <col min="14343" max="14343" width="17.42578125" style="125" customWidth="1"/>
    <col min="14344" max="14344" width="5.7109375" style="125" bestFit="1" customWidth="1"/>
    <col min="14345" max="14345" width="17.42578125" style="125" customWidth="1"/>
    <col min="14346" max="14346" width="7.140625" style="125" bestFit="1" customWidth="1"/>
    <col min="14347" max="14347" width="16.5703125" style="125" bestFit="1" customWidth="1"/>
    <col min="14348" max="14596" width="11.42578125" style="125"/>
    <col min="14597" max="14597" width="5.5703125" style="125" customWidth="1"/>
    <col min="14598" max="14598" width="58.28515625" style="125" bestFit="1" customWidth="1"/>
    <col min="14599" max="14599" width="17.42578125" style="125" customWidth="1"/>
    <col min="14600" max="14600" width="5.7109375" style="125" bestFit="1" customWidth="1"/>
    <col min="14601" max="14601" width="17.42578125" style="125" customWidth="1"/>
    <col min="14602" max="14602" width="7.140625" style="125" bestFit="1" customWidth="1"/>
    <col min="14603" max="14603" width="16.5703125" style="125" bestFit="1" customWidth="1"/>
    <col min="14604" max="14852" width="11.42578125" style="125"/>
    <col min="14853" max="14853" width="5.5703125" style="125" customWidth="1"/>
    <col min="14854" max="14854" width="58.28515625" style="125" bestFit="1" customWidth="1"/>
    <col min="14855" max="14855" width="17.42578125" style="125" customWidth="1"/>
    <col min="14856" max="14856" width="5.7109375" style="125" bestFit="1" customWidth="1"/>
    <col min="14857" max="14857" width="17.42578125" style="125" customWidth="1"/>
    <col min="14858" max="14858" width="7.140625" style="125" bestFit="1" customWidth="1"/>
    <col min="14859" max="14859" width="16.5703125" style="125" bestFit="1" customWidth="1"/>
    <col min="14860" max="15108" width="11.42578125" style="125"/>
    <col min="15109" max="15109" width="5.5703125" style="125" customWidth="1"/>
    <col min="15110" max="15110" width="58.28515625" style="125" bestFit="1" customWidth="1"/>
    <col min="15111" max="15111" width="17.42578125" style="125" customWidth="1"/>
    <col min="15112" max="15112" width="5.7109375" style="125" bestFit="1" customWidth="1"/>
    <col min="15113" max="15113" width="17.42578125" style="125" customWidth="1"/>
    <col min="15114" max="15114" width="7.140625" style="125" bestFit="1" customWidth="1"/>
    <col min="15115" max="15115" width="16.5703125" style="125" bestFit="1" customWidth="1"/>
    <col min="15116" max="15364" width="11.42578125" style="125"/>
    <col min="15365" max="15365" width="5.5703125" style="125" customWidth="1"/>
    <col min="15366" max="15366" width="58.28515625" style="125" bestFit="1" customWidth="1"/>
    <col min="15367" max="15367" width="17.42578125" style="125" customWidth="1"/>
    <col min="15368" max="15368" width="5.7109375" style="125" bestFit="1" customWidth="1"/>
    <col min="15369" max="15369" width="17.42578125" style="125" customWidth="1"/>
    <col min="15370" max="15370" width="7.140625" style="125" bestFit="1" customWidth="1"/>
    <col min="15371" max="15371" width="16.5703125" style="125" bestFit="1" customWidth="1"/>
    <col min="15372" max="15620" width="11.42578125" style="125"/>
    <col min="15621" max="15621" width="5.5703125" style="125" customWidth="1"/>
    <col min="15622" max="15622" width="58.28515625" style="125" bestFit="1" customWidth="1"/>
    <col min="15623" max="15623" width="17.42578125" style="125" customWidth="1"/>
    <col min="15624" max="15624" width="5.7109375" style="125" bestFit="1" customWidth="1"/>
    <col min="15625" max="15625" width="17.42578125" style="125" customWidth="1"/>
    <col min="15626" max="15626" width="7.140625" style="125" bestFit="1" customWidth="1"/>
    <col min="15627" max="15627" width="16.5703125" style="125" bestFit="1" customWidth="1"/>
    <col min="15628" max="15876" width="11.42578125" style="125"/>
    <col min="15877" max="15877" width="5.5703125" style="125" customWidth="1"/>
    <col min="15878" max="15878" width="58.28515625" style="125" bestFit="1" customWidth="1"/>
    <col min="15879" max="15879" width="17.42578125" style="125" customWidth="1"/>
    <col min="15880" max="15880" width="5.7109375" style="125" bestFit="1" customWidth="1"/>
    <col min="15881" max="15881" width="17.42578125" style="125" customWidth="1"/>
    <col min="15882" max="15882" width="7.140625" style="125" bestFit="1" customWidth="1"/>
    <col min="15883" max="15883" width="16.5703125" style="125" bestFit="1" customWidth="1"/>
    <col min="15884" max="16132" width="11.42578125" style="125"/>
    <col min="16133" max="16133" width="5.5703125" style="125" customWidth="1"/>
    <col min="16134" max="16134" width="58.28515625" style="125" bestFit="1" customWidth="1"/>
    <col min="16135" max="16135" width="17.42578125" style="125" customWidth="1"/>
    <col min="16136" max="16136" width="5.7109375" style="125" bestFit="1" customWidth="1"/>
    <col min="16137" max="16137" width="17.42578125" style="125" customWidth="1"/>
    <col min="16138" max="16138" width="7.140625" style="125" bestFit="1" customWidth="1"/>
    <col min="16139" max="16139" width="16.5703125" style="125" bestFit="1" customWidth="1"/>
    <col min="16140" max="16384" width="11.42578125" style="125"/>
  </cols>
  <sheetData>
    <row r="1" spans="1:11" ht="21.75" customHeight="1">
      <c r="A1" s="231" t="s">
        <v>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32.25" customHeight="1">
      <c r="A2" s="232" t="s">
        <v>382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7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>
      <c r="A4" s="142"/>
      <c r="B4" s="234" t="s">
        <v>325</v>
      </c>
      <c r="C4" s="234"/>
      <c r="D4" s="234"/>
      <c r="E4" s="234"/>
      <c r="F4" s="234"/>
      <c r="G4" s="234"/>
      <c r="H4" s="234"/>
      <c r="I4" s="234"/>
      <c r="J4" s="234"/>
      <c r="K4" s="235"/>
    </row>
    <row r="5" spans="1:11" s="127" customFormat="1" ht="18.75" customHeight="1">
      <c r="A5" s="236" t="s">
        <v>354</v>
      </c>
      <c r="B5" s="237"/>
      <c r="C5" s="237"/>
      <c r="D5" s="237"/>
      <c r="E5" s="237"/>
      <c r="F5" s="237"/>
      <c r="G5" s="237"/>
      <c r="H5" s="237"/>
      <c r="I5" s="237"/>
      <c r="J5" s="237"/>
      <c r="K5" s="238"/>
    </row>
    <row r="6" spans="1:11" ht="7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s="127" customFormat="1" ht="15" customHeight="1">
      <c r="A7" s="152" t="s">
        <v>326</v>
      </c>
      <c r="B7" s="153"/>
      <c r="C7" s="154" t="s">
        <v>327</v>
      </c>
      <c r="D7" s="242" t="s">
        <v>38</v>
      </c>
      <c r="E7" s="243"/>
      <c r="F7" s="243"/>
      <c r="G7" s="243"/>
      <c r="H7" s="243"/>
      <c r="I7" s="243"/>
      <c r="J7" s="243"/>
      <c r="K7" s="244"/>
    </row>
    <row r="8" spans="1:11" s="127" customFormat="1" ht="15" customHeight="1">
      <c r="A8" s="155" t="s">
        <v>328</v>
      </c>
      <c r="B8" s="156"/>
      <c r="C8" s="157" t="s">
        <v>329</v>
      </c>
      <c r="D8" s="245" t="s">
        <v>234</v>
      </c>
      <c r="E8" s="246"/>
      <c r="F8" s="246"/>
      <c r="G8" s="246"/>
      <c r="H8" s="246"/>
      <c r="I8" s="246"/>
      <c r="J8" s="246"/>
      <c r="K8" s="247"/>
    </row>
    <row r="9" spans="1:11" s="127" customFormat="1" ht="15" customHeight="1">
      <c r="A9" s="155" t="s">
        <v>330</v>
      </c>
      <c r="B9" s="156"/>
      <c r="C9" s="157" t="s">
        <v>43</v>
      </c>
      <c r="D9" s="248" t="s">
        <v>383</v>
      </c>
      <c r="E9" s="249"/>
      <c r="F9" s="249"/>
      <c r="G9" s="249"/>
      <c r="H9" s="249"/>
      <c r="I9" s="249"/>
      <c r="J9" s="249"/>
      <c r="K9" s="250"/>
    </row>
    <row r="10" spans="1:11" s="127" customFormat="1" ht="15" customHeight="1">
      <c r="A10" s="158" t="s">
        <v>381</v>
      </c>
      <c r="B10" s="159"/>
      <c r="C10" s="160"/>
      <c r="D10" s="251"/>
      <c r="E10" s="252"/>
      <c r="F10" s="252"/>
      <c r="G10" s="252"/>
      <c r="H10" s="252"/>
      <c r="I10" s="252"/>
      <c r="J10" s="252"/>
      <c r="K10" s="253"/>
    </row>
    <row r="11" spans="1:11" ht="8.25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s="127" customFormat="1" ht="16.5" customHeight="1">
      <c r="A12" s="170" t="s">
        <v>331</v>
      </c>
      <c r="B12" s="171" t="s">
        <v>332</v>
      </c>
      <c r="C12" s="172" t="s">
        <v>333</v>
      </c>
      <c r="D12" s="172" t="s">
        <v>334</v>
      </c>
      <c r="E12" s="172" t="s">
        <v>335</v>
      </c>
      <c r="F12" s="172" t="s">
        <v>334</v>
      </c>
      <c r="G12" s="172" t="s">
        <v>368</v>
      </c>
      <c r="H12" s="172" t="s">
        <v>334</v>
      </c>
      <c r="I12" s="172" t="s">
        <v>369</v>
      </c>
      <c r="J12" s="172" t="s">
        <v>334</v>
      </c>
      <c r="K12" s="173" t="s">
        <v>49</v>
      </c>
    </row>
    <row r="13" spans="1:11" s="127" customFormat="1" ht="15" customHeight="1">
      <c r="A13" s="167">
        <v>1</v>
      </c>
      <c r="B13" s="161" t="s">
        <v>336</v>
      </c>
      <c r="C13" s="162">
        <f>$K13*D13</f>
        <v>11045.309999999996</v>
      </c>
      <c r="D13" s="163">
        <v>0.3</v>
      </c>
      <c r="E13" s="162">
        <f>$K13*F13</f>
        <v>11045.309999999996</v>
      </c>
      <c r="F13" s="164">
        <v>0.3</v>
      </c>
      <c r="G13" s="162">
        <f>$K13*H13</f>
        <v>7363.5399999999981</v>
      </c>
      <c r="H13" s="175">
        <v>0.2</v>
      </c>
      <c r="I13" s="162">
        <f>$K13*J13</f>
        <v>7363.5399999999981</v>
      </c>
      <c r="J13" s="178">
        <v>0.2</v>
      </c>
      <c r="K13" s="165">
        <f>Orcamento!$F$12</f>
        <v>36817.69999999999</v>
      </c>
    </row>
    <row r="14" spans="1:11" s="127" customFormat="1" ht="15" customHeight="1">
      <c r="A14" s="168">
        <v>2</v>
      </c>
      <c r="B14" s="131" t="s">
        <v>337</v>
      </c>
      <c r="C14" s="132">
        <f>$K14*D14</f>
        <v>408.50699999999995</v>
      </c>
      <c r="D14" s="141">
        <v>0.3</v>
      </c>
      <c r="E14" s="132">
        <f>$K14*F14</f>
        <v>408.50699999999995</v>
      </c>
      <c r="F14" s="133">
        <v>0.3</v>
      </c>
      <c r="G14" s="132">
        <f>$K14*H14</f>
        <v>272.33799999999997</v>
      </c>
      <c r="H14" s="176">
        <v>0.2</v>
      </c>
      <c r="I14" s="132">
        <f>$K14*J14</f>
        <v>272.33799999999997</v>
      </c>
      <c r="J14" s="179">
        <v>0.2</v>
      </c>
      <c r="K14" s="139">
        <f>Orcamento!$F$34</f>
        <v>1361.6899999999998</v>
      </c>
    </row>
    <row r="15" spans="1:11" s="127" customFormat="1" ht="15" customHeight="1">
      <c r="A15" s="168">
        <v>3</v>
      </c>
      <c r="B15" s="131" t="s">
        <v>338</v>
      </c>
      <c r="C15" s="132">
        <f t="shared" ref="C15:E28" si="0">$K15*D15</f>
        <v>0</v>
      </c>
      <c r="D15" s="141"/>
      <c r="E15" s="132">
        <f t="shared" si="0"/>
        <v>148.74200000000002</v>
      </c>
      <c r="F15" s="133">
        <v>0.2</v>
      </c>
      <c r="G15" s="132">
        <f t="shared" ref="G15" si="1">$K15*H15</f>
        <v>297.48400000000004</v>
      </c>
      <c r="H15" s="176">
        <v>0.4</v>
      </c>
      <c r="I15" s="132">
        <f t="shared" ref="I15" si="2">$K15*J15</f>
        <v>297.48400000000004</v>
      </c>
      <c r="J15" s="179">
        <v>0.4</v>
      </c>
      <c r="K15" s="139">
        <f>Orcamento!$F$42</f>
        <v>743.71</v>
      </c>
    </row>
    <row r="16" spans="1:11" s="127" customFormat="1" ht="15" customHeight="1">
      <c r="A16" s="168">
        <v>4</v>
      </c>
      <c r="B16" s="131" t="s">
        <v>350</v>
      </c>
      <c r="C16" s="132">
        <f t="shared" si="0"/>
        <v>0</v>
      </c>
      <c r="D16" s="141"/>
      <c r="E16" s="132">
        <f t="shared" si="0"/>
        <v>10780.2</v>
      </c>
      <c r="F16" s="133">
        <v>0.5</v>
      </c>
      <c r="G16" s="132">
        <f t="shared" ref="G16" si="3">$K16*H16</f>
        <v>10780.2</v>
      </c>
      <c r="H16" s="176">
        <v>0.5</v>
      </c>
      <c r="I16" s="132">
        <f t="shared" ref="I16" si="4">$K16*J16</f>
        <v>0</v>
      </c>
      <c r="J16" s="179"/>
      <c r="K16" s="139">
        <f>Orcamento!$F$46</f>
        <v>21560.400000000001</v>
      </c>
    </row>
    <row r="17" spans="1:11" s="127" customFormat="1" ht="15" customHeight="1">
      <c r="A17" s="168">
        <v>5</v>
      </c>
      <c r="B17" s="131" t="s">
        <v>339</v>
      </c>
      <c r="C17" s="132">
        <f t="shared" si="0"/>
        <v>0</v>
      </c>
      <c r="D17" s="141"/>
      <c r="E17" s="132">
        <f t="shared" si="0"/>
        <v>0</v>
      </c>
      <c r="F17" s="133"/>
      <c r="G17" s="132">
        <f t="shared" ref="G17" si="5">$K17*H17</f>
        <v>629.26</v>
      </c>
      <c r="H17" s="176">
        <v>1</v>
      </c>
      <c r="I17" s="132">
        <f t="shared" ref="I17" si="6">$K17*J17</f>
        <v>0</v>
      </c>
      <c r="J17" s="179"/>
      <c r="K17" s="139">
        <f>Orcamento!$F$50</f>
        <v>629.26</v>
      </c>
    </row>
    <row r="18" spans="1:11" s="127" customFormat="1" ht="15" customHeight="1">
      <c r="A18" s="168">
        <v>6</v>
      </c>
      <c r="B18" s="131" t="s">
        <v>340</v>
      </c>
      <c r="C18" s="132">
        <f t="shared" si="0"/>
        <v>0</v>
      </c>
      <c r="D18" s="141"/>
      <c r="E18" s="132">
        <f t="shared" si="0"/>
        <v>866.26499999999999</v>
      </c>
      <c r="F18" s="133">
        <v>0.5</v>
      </c>
      <c r="G18" s="132">
        <f t="shared" ref="G18" si="7">$K18*H18</f>
        <v>866.26499999999999</v>
      </c>
      <c r="H18" s="176">
        <v>0.5</v>
      </c>
      <c r="I18" s="132">
        <f t="shared" ref="I18" si="8">$K18*J18</f>
        <v>0</v>
      </c>
      <c r="J18" s="179"/>
      <c r="K18" s="139">
        <f>Orcamento!$F$58</f>
        <v>1732.53</v>
      </c>
    </row>
    <row r="19" spans="1:11" s="127" customFormat="1" ht="15" customHeight="1">
      <c r="A19" s="168">
        <v>7</v>
      </c>
      <c r="B19" s="131" t="s">
        <v>341</v>
      </c>
      <c r="C19" s="132">
        <f t="shared" si="0"/>
        <v>0</v>
      </c>
      <c r="D19" s="141"/>
      <c r="E19" s="132">
        <f t="shared" si="0"/>
        <v>8055.348</v>
      </c>
      <c r="F19" s="133">
        <v>0.4</v>
      </c>
      <c r="G19" s="132">
        <f t="shared" ref="G19" si="9">$K19*H19</f>
        <v>8055.348</v>
      </c>
      <c r="H19" s="176">
        <v>0.4</v>
      </c>
      <c r="I19" s="132">
        <f t="shared" ref="I19" si="10">$K19*J19</f>
        <v>4027.674</v>
      </c>
      <c r="J19" s="179">
        <v>0.2</v>
      </c>
      <c r="K19" s="139">
        <f>Orcamento!$F$68</f>
        <v>20138.37</v>
      </c>
    </row>
    <row r="20" spans="1:11" s="127" customFormat="1" ht="15" customHeight="1">
      <c r="A20" s="168">
        <v>8</v>
      </c>
      <c r="B20" s="131" t="s">
        <v>351</v>
      </c>
      <c r="C20" s="132">
        <f t="shared" si="0"/>
        <v>56987.01</v>
      </c>
      <c r="D20" s="141">
        <v>0.3</v>
      </c>
      <c r="E20" s="132">
        <f t="shared" si="0"/>
        <v>37991.340000000004</v>
      </c>
      <c r="F20" s="133">
        <v>0.2</v>
      </c>
      <c r="G20" s="132">
        <f t="shared" ref="G20" si="11">$K20*H20</f>
        <v>37991.340000000004</v>
      </c>
      <c r="H20" s="176">
        <v>0.2</v>
      </c>
      <c r="I20" s="132">
        <f t="shared" ref="I20" si="12">$K20*J20</f>
        <v>56987.01</v>
      </c>
      <c r="J20" s="179">
        <v>0.3</v>
      </c>
      <c r="K20" s="139">
        <f>Orcamento!$F$78</f>
        <v>189956.7</v>
      </c>
    </row>
    <row r="21" spans="1:11" s="127" customFormat="1" ht="15" customHeight="1">
      <c r="A21" s="168">
        <v>9</v>
      </c>
      <c r="B21" s="131" t="s">
        <v>342</v>
      </c>
      <c r="C21" s="132">
        <f t="shared" si="0"/>
        <v>0</v>
      </c>
      <c r="D21" s="141"/>
      <c r="E21" s="132">
        <f t="shared" si="0"/>
        <v>0</v>
      </c>
      <c r="F21" s="133"/>
      <c r="G21" s="132">
        <f t="shared" ref="G21" si="13">$K21*H21</f>
        <v>4074.88</v>
      </c>
      <c r="H21" s="176">
        <v>1</v>
      </c>
      <c r="I21" s="132">
        <f t="shared" ref="I21" si="14">$K21*J21</f>
        <v>0</v>
      </c>
      <c r="J21" s="179"/>
      <c r="K21" s="139">
        <f>Orcamento!$F$94</f>
        <v>4074.88</v>
      </c>
    </row>
    <row r="22" spans="1:11" s="127" customFormat="1" ht="15" customHeight="1">
      <c r="A22" s="168">
        <v>10</v>
      </c>
      <c r="B22" s="131" t="s">
        <v>343</v>
      </c>
      <c r="C22" s="132">
        <f t="shared" si="0"/>
        <v>0</v>
      </c>
      <c r="D22" s="141"/>
      <c r="E22" s="132">
        <f t="shared" si="0"/>
        <v>7342.69</v>
      </c>
      <c r="F22" s="133">
        <v>1</v>
      </c>
      <c r="G22" s="132">
        <f t="shared" ref="G22" si="15">$K22*H22</f>
        <v>0</v>
      </c>
      <c r="H22" s="176"/>
      <c r="I22" s="132">
        <f t="shared" ref="I22" si="16">$K22*J22</f>
        <v>0</v>
      </c>
      <c r="J22" s="179"/>
      <c r="K22" s="139">
        <f>Orcamento!$F$106</f>
        <v>7342.69</v>
      </c>
    </row>
    <row r="23" spans="1:11" s="127" customFormat="1" ht="15" customHeight="1">
      <c r="A23" s="168">
        <v>11</v>
      </c>
      <c r="B23" s="131" t="s">
        <v>344</v>
      </c>
      <c r="C23" s="132">
        <f t="shared" si="0"/>
        <v>11742.816000000001</v>
      </c>
      <c r="D23" s="141">
        <v>0.3</v>
      </c>
      <c r="E23" s="132">
        <f t="shared" si="0"/>
        <v>11742.816000000001</v>
      </c>
      <c r="F23" s="133">
        <v>0.3</v>
      </c>
      <c r="G23" s="132">
        <f t="shared" ref="G23" si="17">$K23*H23</f>
        <v>7828.5440000000008</v>
      </c>
      <c r="H23" s="176">
        <v>0.2</v>
      </c>
      <c r="I23" s="132">
        <f t="shared" ref="I23" si="18">$K23*J23</f>
        <v>7828.5440000000008</v>
      </c>
      <c r="J23" s="179">
        <v>0.2</v>
      </c>
      <c r="K23" s="139">
        <f>Orcamento!$F$116</f>
        <v>39142.720000000001</v>
      </c>
    </row>
    <row r="24" spans="1:11" s="127" customFormat="1" ht="27.75" customHeight="1">
      <c r="A24" s="168">
        <v>12</v>
      </c>
      <c r="B24" s="166" t="s">
        <v>345</v>
      </c>
      <c r="C24" s="132">
        <f t="shared" si="0"/>
        <v>78.69</v>
      </c>
      <c r="D24" s="141">
        <v>1</v>
      </c>
      <c r="E24" s="132">
        <f t="shared" si="0"/>
        <v>0</v>
      </c>
      <c r="F24" s="133"/>
      <c r="G24" s="132">
        <f t="shared" ref="G24" si="19">$K24*H24</f>
        <v>0</v>
      </c>
      <c r="H24" s="176"/>
      <c r="I24" s="132">
        <f t="shared" ref="I24" si="20">$K24*J24</f>
        <v>0</v>
      </c>
      <c r="J24" s="179"/>
      <c r="K24" s="139">
        <f>Orcamento!$F$146</f>
        <v>78.69</v>
      </c>
    </row>
    <row r="25" spans="1:11" s="127" customFormat="1" ht="15" customHeight="1">
      <c r="A25" s="168">
        <v>13</v>
      </c>
      <c r="B25" s="131" t="s">
        <v>346</v>
      </c>
      <c r="C25" s="132">
        <f t="shared" si="0"/>
        <v>6712.7669999999998</v>
      </c>
      <c r="D25" s="141">
        <v>0.3</v>
      </c>
      <c r="E25" s="132">
        <f t="shared" si="0"/>
        <v>6712.7669999999998</v>
      </c>
      <c r="F25" s="133">
        <v>0.3</v>
      </c>
      <c r="G25" s="132">
        <f t="shared" ref="G25" si="21">$K25*H25</f>
        <v>6712.7669999999998</v>
      </c>
      <c r="H25" s="176">
        <v>0.3</v>
      </c>
      <c r="I25" s="132">
        <f t="shared" ref="I25" si="22">$K25*J25</f>
        <v>2237.5889999999999</v>
      </c>
      <c r="J25" s="179">
        <v>0.1</v>
      </c>
      <c r="K25" s="139">
        <f>Orcamento!$F$152</f>
        <v>22375.89</v>
      </c>
    </row>
    <row r="26" spans="1:11" s="127" customFormat="1" ht="15" customHeight="1">
      <c r="A26" s="168">
        <v>14</v>
      </c>
      <c r="B26" s="131" t="s">
        <v>352</v>
      </c>
      <c r="C26" s="132">
        <f t="shared" si="0"/>
        <v>0</v>
      </c>
      <c r="D26" s="141"/>
      <c r="E26" s="132">
        <f t="shared" si="0"/>
        <v>0</v>
      </c>
      <c r="F26" s="133"/>
      <c r="G26" s="132">
        <f t="shared" ref="G26" si="23">$K26*H26</f>
        <v>0</v>
      </c>
      <c r="H26" s="176"/>
      <c r="I26" s="132">
        <f t="shared" ref="I26" si="24">$K26*J26</f>
        <v>4447.83</v>
      </c>
      <c r="J26" s="179">
        <v>1</v>
      </c>
      <c r="K26" s="139">
        <f>Orcamento!$F$164</f>
        <v>4447.83</v>
      </c>
    </row>
    <row r="27" spans="1:11" s="127" customFormat="1" ht="15" customHeight="1">
      <c r="A27" s="168">
        <v>15</v>
      </c>
      <c r="B27" s="131" t="s">
        <v>353</v>
      </c>
      <c r="C27" s="132">
        <f t="shared" si="0"/>
        <v>0</v>
      </c>
      <c r="D27" s="141"/>
      <c r="E27" s="132">
        <f t="shared" si="0"/>
        <v>0</v>
      </c>
      <c r="F27" s="133"/>
      <c r="G27" s="132">
        <f t="shared" ref="G27" si="25">$K27*H27</f>
        <v>0</v>
      </c>
      <c r="H27" s="176"/>
      <c r="I27" s="132">
        <f t="shared" ref="I27" si="26">$K27*J27</f>
        <v>2580.56</v>
      </c>
      <c r="J27" s="179">
        <v>1</v>
      </c>
      <c r="K27" s="139">
        <f>Orcamento!$F$170</f>
        <v>2580.56</v>
      </c>
    </row>
    <row r="28" spans="1:11" s="127" customFormat="1" ht="15" customHeight="1">
      <c r="A28" s="169">
        <v>16</v>
      </c>
      <c r="B28" s="143" t="s">
        <v>347</v>
      </c>
      <c r="C28" s="144">
        <f t="shared" si="0"/>
        <v>0</v>
      </c>
      <c r="D28" s="145"/>
      <c r="E28" s="144">
        <f t="shared" si="0"/>
        <v>0</v>
      </c>
      <c r="F28" s="146"/>
      <c r="G28" s="144">
        <f t="shared" ref="G28" si="27">$K28*H28</f>
        <v>0</v>
      </c>
      <c r="H28" s="177"/>
      <c r="I28" s="144">
        <f t="shared" ref="I28" si="28">$K28*J28</f>
        <v>153.59</v>
      </c>
      <c r="J28" s="180">
        <v>1</v>
      </c>
      <c r="K28" s="147">
        <f>Orcamento!$F$177</f>
        <v>153.59</v>
      </c>
    </row>
    <row r="29" spans="1:11" s="127" customFormat="1" ht="19.5" customHeight="1">
      <c r="A29" s="239" t="s">
        <v>348</v>
      </c>
      <c r="B29" s="240"/>
      <c r="C29" s="137">
        <f>SUM(C13:C28)</f>
        <v>86975.1</v>
      </c>
      <c r="D29" s="138"/>
      <c r="E29" s="137">
        <f>SUM(E13:E28)</f>
        <v>95093.985000000015</v>
      </c>
      <c r="F29" s="138"/>
      <c r="G29" s="137">
        <f>SUM(G13:G28)</f>
        <v>84871.965999999986</v>
      </c>
      <c r="H29" s="138"/>
      <c r="I29" s="137">
        <f>SUM(I13:I28)</f>
        <v>86196.159</v>
      </c>
      <c r="J29" s="138"/>
      <c r="K29" s="140">
        <f>SUM(I29,G29,E29,C29)</f>
        <v>353137.20999999996</v>
      </c>
    </row>
    <row r="30" spans="1:11" ht="5.0999999999999996" customHeight="1">
      <c r="A30" s="134"/>
      <c r="B30" s="134"/>
      <c r="C30" s="135"/>
      <c r="D30" s="136"/>
      <c r="E30" s="136"/>
      <c r="F30" s="136"/>
      <c r="G30" s="135"/>
      <c r="H30" s="135"/>
      <c r="I30" s="135"/>
      <c r="J30" s="136"/>
      <c r="K30" s="135"/>
    </row>
    <row r="31" spans="1:11" s="127" customFormat="1" ht="21" customHeight="1">
      <c r="A31" s="182"/>
      <c r="B31" s="183"/>
      <c r="C31" s="183"/>
      <c r="D31" s="184"/>
      <c r="E31" s="184"/>
      <c r="F31" s="184"/>
      <c r="G31" s="241" t="s">
        <v>349</v>
      </c>
      <c r="H31" s="241"/>
      <c r="I31" s="241"/>
      <c r="J31" s="241"/>
      <c r="K31" s="185">
        <f>SUM(K13:K28)</f>
        <v>353137.21000000008</v>
      </c>
    </row>
  </sheetData>
  <mergeCells count="10">
    <mergeCell ref="G31:J31"/>
    <mergeCell ref="D7:K7"/>
    <mergeCell ref="D8:K8"/>
    <mergeCell ref="D9:K9"/>
    <mergeCell ref="D10:K10"/>
    <mergeCell ref="A1:K1"/>
    <mergeCell ref="A2:K2"/>
    <mergeCell ref="B4:K4"/>
    <mergeCell ref="A5:K5"/>
    <mergeCell ref="A29:B29"/>
  </mergeCells>
  <printOptions horizontalCentered="1"/>
  <pageMargins left="0.35433070866141736" right="0.31496062992125984" top="0.39370078740157483" bottom="0.6692913385826772" header="0.23622047244094491" footer="0.27559055118110237"/>
  <pageSetup paperSize="9" scale="92" orientation="landscape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Orcamento</vt:lpstr>
      <vt:lpstr>Cronograma</vt:lpstr>
      <vt:lpstr>Orcamento!Area_de_impressao</vt:lpstr>
      <vt:lpstr>Orcamento!Titulos_de_impressao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Obras</cp:lastModifiedBy>
  <cp:lastPrinted>2013-08-08T12:55:42Z</cp:lastPrinted>
  <dcterms:created xsi:type="dcterms:W3CDTF">2013-02-08T15:33:47Z</dcterms:created>
  <dcterms:modified xsi:type="dcterms:W3CDTF">2013-08-09T12:37:38Z</dcterms:modified>
</cp:coreProperties>
</file>